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HOCostReport\HOCR23\MASS\"/>
    </mc:Choice>
  </mc:AlternateContent>
  <xr:revisionPtr revIDLastSave="0" documentId="13_ncr:1_{5C359DD2-E48F-43D3-A535-20CFE293D26F}" xr6:coauthVersionLast="47" xr6:coauthVersionMax="47" xr10:uidLastSave="{00000000-0000-0000-0000-000000000000}"/>
  <bookViews>
    <workbookView xWindow="-57720" yWindow="1725" windowWidth="29040" windowHeight="15840" xr2:uid="{DAD3AFAD-7D79-42E6-8E32-74F879490D7B}"/>
  </bookViews>
  <sheets>
    <sheet name="Trial Balance" sheetId="1" r:id="rId1"/>
    <sheet name="Balance Sheet" sheetId="2" r:id="rId2"/>
    <sheet name="Statement of Operations" sheetId="3" r:id="rId3"/>
  </sheets>
  <externalReferences>
    <externalReference r:id="rId4"/>
    <externalReference r:id="rId5"/>
    <externalReference r:id="rId6"/>
  </externalReferences>
  <definedNames>
    <definedName name="control_tot_check">'Balance Sheet'!$L$248</definedName>
    <definedName name="nvs_ASD">'Balance Sheet'!$C$256</definedName>
    <definedName name="nvs_ENDTIME">'Balance Sheet'!$C$290</definedName>
    <definedName name="nvs_LYN">'Balance Sheet'!$C$253</definedName>
    <definedName name="nvs_OPR">'Balance Sheet'!$C$283</definedName>
    <definedName name="nvs_RBN">'Balance Sheet'!$C$255</definedName>
    <definedName name="nvs_RBU">'Balance Sheet'!$C$254</definedName>
    <definedName name="nvs_SFD_BU">'Balance Sheet'!$C$271</definedName>
    <definedName name="nvs_SFD_CC">'Statement of Operations'!$C$575</definedName>
    <definedName name="nvs_SFV_BU">'Balance Sheet'!$C$270</definedName>
    <definedName name="nvs_SFV_CC">'Statement of Operations'!$C$574</definedName>
    <definedName name="NvsElapsedTime">0.000108</definedName>
    <definedName name="NvsEndTime">45351.410189</definedName>
    <definedName name="NvsReqBUOnly">"VY"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607" i="3" l="1"/>
  <c r="V607" i="3"/>
  <c r="Y606" i="3"/>
  <c r="V606" i="3"/>
  <c r="Y605" i="3"/>
  <c r="V605" i="3"/>
  <c r="Y604" i="3"/>
  <c r="V604" i="3"/>
  <c r="G10" i="3" s="1"/>
  <c r="AA603" i="3"/>
  <c r="Y603" i="3" s="1"/>
  <c r="Y602" i="3"/>
  <c r="V602" i="3"/>
  <c r="Y601" i="3"/>
  <c r="V601" i="3"/>
  <c r="Y600" i="3"/>
  <c r="V600" i="3"/>
  <c r="Y599" i="3"/>
  <c r="V599" i="3"/>
  <c r="Y598" i="3"/>
  <c r="V598" i="3"/>
  <c r="Y597" i="3"/>
  <c r="V597" i="3"/>
  <c r="Y596" i="3"/>
  <c r="K10" i="3" s="1"/>
  <c r="V596" i="3"/>
  <c r="C591" i="3"/>
  <c r="C590" i="3"/>
  <c r="S561" i="3"/>
  <c r="I10" i="3" s="1"/>
  <c r="S560" i="3"/>
  <c r="Q546" i="3"/>
  <c r="Q544" i="3"/>
  <c r="Q542" i="3"/>
  <c r="Q540" i="3"/>
  <c r="Q538" i="3"/>
  <c r="Q537" i="3"/>
  <c r="Q536" i="3"/>
  <c r="Q535" i="3"/>
  <c r="Q534" i="3"/>
  <c r="Q10" i="3"/>
  <c r="P10" i="3"/>
  <c r="M10" i="3"/>
  <c r="L10" i="3"/>
  <c r="J10" i="3"/>
  <c r="H10" i="3"/>
  <c r="E10" i="3"/>
  <c r="B8" i="3"/>
  <c r="R5" i="3"/>
  <c r="B5" i="3"/>
  <c r="R4" i="3"/>
  <c r="B2" i="3"/>
  <c r="N10" i="3" l="1"/>
  <c r="O10" i="3"/>
  <c r="Q548" i="3"/>
  <c r="S548" i="3" s="1"/>
  <c r="V603" i="3"/>
  <c r="F10" i="3" s="1"/>
  <c r="C291" i="2" l="1"/>
  <c r="C290" i="2"/>
  <c r="I246" i="2"/>
  <c r="H246" i="2"/>
  <c r="F246" i="2"/>
  <c r="E246" i="2"/>
  <c r="I244" i="2"/>
  <c r="H244" i="2"/>
  <c r="F244" i="2"/>
  <c r="E244" i="2"/>
  <c r="I243" i="2"/>
  <c r="H243" i="2"/>
  <c r="F243" i="2"/>
  <c r="E243" i="2"/>
  <c r="I242" i="2"/>
  <c r="I248" i="2" s="1"/>
  <c r="H242" i="2"/>
  <c r="F242" i="2"/>
  <c r="E242" i="2"/>
  <c r="J239" i="2"/>
  <c r="G239" i="2"/>
  <c r="J238" i="2"/>
  <c r="G238" i="2"/>
  <c r="J237" i="2"/>
  <c r="G237" i="2"/>
  <c r="J236" i="2"/>
  <c r="G236" i="2"/>
  <c r="J235" i="2"/>
  <c r="G235" i="2"/>
  <c r="J234" i="2"/>
  <c r="G234" i="2"/>
  <c r="J233" i="2"/>
  <c r="G233" i="2"/>
  <c r="J232" i="2"/>
  <c r="G232" i="2"/>
  <c r="J231" i="2"/>
  <c r="G231" i="2"/>
  <c r="J230" i="2"/>
  <c r="G230" i="2"/>
  <c r="J229" i="2"/>
  <c r="G229" i="2"/>
  <c r="J228" i="2"/>
  <c r="G228" i="2"/>
  <c r="J227" i="2"/>
  <c r="G227" i="2"/>
  <c r="J226" i="2"/>
  <c r="G226" i="2"/>
  <c r="J225" i="2"/>
  <c r="G225" i="2"/>
  <c r="J224" i="2"/>
  <c r="G224" i="2"/>
  <c r="J223" i="2"/>
  <c r="G223" i="2"/>
  <c r="J222" i="2"/>
  <c r="G222" i="2"/>
  <c r="J221" i="2"/>
  <c r="G221" i="2"/>
  <c r="J220" i="2"/>
  <c r="G220" i="2"/>
  <c r="J219" i="2"/>
  <c r="G219" i="2"/>
  <c r="J218" i="2"/>
  <c r="G218" i="2"/>
  <c r="J217" i="2"/>
  <c r="G217" i="2"/>
  <c r="J216" i="2"/>
  <c r="G216" i="2"/>
  <c r="J215" i="2"/>
  <c r="G215" i="2"/>
  <c r="J214" i="2"/>
  <c r="G214" i="2"/>
  <c r="J213" i="2"/>
  <c r="G213" i="2"/>
  <c r="J210" i="2"/>
  <c r="G210" i="2"/>
  <c r="J209" i="2"/>
  <c r="G209" i="2"/>
  <c r="J208" i="2"/>
  <c r="G208" i="2"/>
  <c r="J207" i="2"/>
  <c r="G207" i="2"/>
  <c r="J206" i="2"/>
  <c r="G206" i="2"/>
  <c r="J205" i="2"/>
  <c r="G205" i="2"/>
  <c r="J204" i="2"/>
  <c r="G204" i="2"/>
  <c r="J203" i="2"/>
  <c r="G203" i="2"/>
  <c r="J202" i="2"/>
  <c r="G202" i="2"/>
  <c r="J201" i="2"/>
  <c r="G201" i="2"/>
  <c r="J200" i="2"/>
  <c r="G200" i="2"/>
  <c r="J199" i="2"/>
  <c r="G199" i="2"/>
  <c r="J198" i="2"/>
  <c r="G198" i="2"/>
  <c r="J197" i="2"/>
  <c r="G197" i="2"/>
  <c r="J196" i="2"/>
  <c r="G196" i="2"/>
  <c r="J195" i="2"/>
  <c r="G195" i="2"/>
  <c r="J194" i="2"/>
  <c r="G194" i="2"/>
  <c r="J193" i="2"/>
  <c r="G193" i="2"/>
  <c r="J192" i="2"/>
  <c r="G192" i="2"/>
  <c r="J191" i="2"/>
  <c r="G191" i="2"/>
  <c r="J190" i="2"/>
  <c r="G190" i="2"/>
  <c r="J189" i="2"/>
  <c r="G189" i="2"/>
  <c r="J188" i="2"/>
  <c r="G188" i="2"/>
  <c r="J187" i="2"/>
  <c r="G187" i="2"/>
  <c r="J186" i="2"/>
  <c r="G186" i="2"/>
  <c r="J185" i="2"/>
  <c r="G185" i="2"/>
  <c r="J184" i="2"/>
  <c r="G184" i="2"/>
  <c r="J183" i="2"/>
  <c r="G183" i="2"/>
  <c r="J182" i="2"/>
  <c r="G182" i="2"/>
  <c r="J181" i="2"/>
  <c r="G181" i="2"/>
  <c r="J180" i="2"/>
  <c r="G180" i="2"/>
  <c r="J179" i="2"/>
  <c r="G179" i="2"/>
  <c r="J178" i="2"/>
  <c r="G178" i="2"/>
  <c r="J177" i="2"/>
  <c r="G177" i="2"/>
  <c r="J176" i="2"/>
  <c r="G176" i="2"/>
  <c r="J175" i="2"/>
  <c r="G175" i="2"/>
  <c r="J174" i="2"/>
  <c r="G174" i="2"/>
  <c r="J173" i="2"/>
  <c r="G173" i="2"/>
  <c r="J172" i="2"/>
  <c r="G172" i="2"/>
  <c r="J171" i="2"/>
  <c r="G171" i="2"/>
  <c r="J170" i="2"/>
  <c r="G170" i="2"/>
  <c r="J169" i="2"/>
  <c r="G169" i="2"/>
  <c r="J168" i="2"/>
  <c r="G168" i="2"/>
  <c r="J167" i="2"/>
  <c r="G167" i="2"/>
  <c r="J166" i="2"/>
  <c r="G166" i="2"/>
  <c r="J165" i="2"/>
  <c r="G165" i="2"/>
  <c r="J164" i="2"/>
  <c r="G164" i="2"/>
  <c r="J163" i="2"/>
  <c r="G163" i="2"/>
  <c r="J162" i="2"/>
  <c r="G162" i="2"/>
  <c r="J161" i="2"/>
  <c r="G161" i="2"/>
  <c r="J160" i="2"/>
  <c r="G160" i="2"/>
  <c r="J159" i="2"/>
  <c r="G159" i="2"/>
  <c r="J158" i="2"/>
  <c r="G158" i="2"/>
  <c r="J157" i="2"/>
  <c r="G157" i="2"/>
  <c r="J156" i="2"/>
  <c r="G156" i="2"/>
  <c r="J155" i="2"/>
  <c r="G155" i="2"/>
  <c r="J154" i="2"/>
  <c r="G154" i="2"/>
  <c r="J153" i="2"/>
  <c r="G153" i="2"/>
  <c r="J152" i="2"/>
  <c r="G152" i="2"/>
  <c r="J151" i="2"/>
  <c r="G151" i="2"/>
  <c r="J150" i="2"/>
  <c r="G150" i="2"/>
  <c r="J149" i="2"/>
  <c r="G149" i="2"/>
  <c r="J148" i="2"/>
  <c r="G148" i="2"/>
  <c r="J147" i="2"/>
  <c r="G147" i="2"/>
  <c r="J146" i="2"/>
  <c r="G146" i="2"/>
  <c r="J145" i="2"/>
  <c r="G145" i="2"/>
  <c r="J144" i="2"/>
  <c r="G144" i="2"/>
  <c r="J143" i="2"/>
  <c r="G143" i="2"/>
  <c r="J142" i="2"/>
  <c r="G142" i="2"/>
  <c r="J141" i="2"/>
  <c r="G141" i="2"/>
  <c r="J140" i="2"/>
  <c r="G140" i="2"/>
  <c r="J139" i="2"/>
  <c r="G139" i="2"/>
  <c r="J138" i="2"/>
  <c r="G138" i="2"/>
  <c r="J137" i="2"/>
  <c r="G137" i="2"/>
  <c r="J136" i="2"/>
  <c r="G136" i="2"/>
  <c r="J135" i="2"/>
  <c r="G135" i="2"/>
  <c r="J134" i="2"/>
  <c r="G134" i="2"/>
  <c r="J133" i="2"/>
  <c r="G133" i="2"/>
  <c r="J132" i="2"/>
  <c r="G132" i="2"/>
  <c r="J131" i="2"/>
  <c r="G131" i="2"/>
  <c r="J129" i="2"/>
  <c r="G129" i="2"/>
  <c r="J125" i="2"/>
  <c r="G125" i="2"/>
  <c r="J124" i="2"/>
  <c r="G124" i="2"/>
  <c r="J123" i="2"/>
  <c r="G123" i="2"/>
  <c r="J122" i="2"/>
  <c r="G122" i="2"/>
  <c r="J121" i="2"/>
  <c r="G121" i="2"/>
  <c r="J120" i="2"/>
  <c r="G120" i="2"/>
  <c r="J119" i="2"/>
  <c r="G119" i="2"/>
  <c r="J118" i="2"/>
  <c r="G118" i="2"/>
  <c r="J117" i="2"/>
  <c r="G117" i="2"/>
  <c r="J116" i="2"/>
  <c r="G116" i="2"/>
  <c r="J115" i="2"/>
  <c r="G115" i="2"/>
  <c r="J114" i="2"/>
  <c r="G114" i="2"/>
  <c r="J113" i="2"/>
  <c r="G113" i="2"/>
  <c r="J112" i="2"/>
  <c r="G112" i="2"/>
  <c r="J111" i="2"/>
  <c r="G111" i="2"/>
  <c r="J110" i="2"/>
  <c r="G110" i="2"/>
  <c r="J109" i="2"/>
  <c r="G109" i="2"/>
  <c r="J108" i="2"/>
  <c r="G108" i="2"/>
  <c r="J107" i="2"/>
  <c r="G107" i="2"/>
  <c r="J106" i="2"/>
  <c r="G106" i="2"/>
  <c r="J105" i="2"/>
  <c r="G105" i="2"/>
  <c r="J104" i="2"/>
  <c r="G104" i="2"/>
  <c r="J103" i="2"/>
  <c r="G103" i="2"/>
  <c r="J102" i="2"/>
  <c r="G102" i="2"/>
  <c r="J101" i="2"/>
  <c r="G101" i="2"/>
  <c r="J100" i="2"/>
  <c r="G100" i="2"/>
  <c r="J99" i="2"/>
  <c r="G99" i="2"/>
  <c r="J98" i="2"/>
  <c r="G98" i="2"/>
  <c r="J97" i="2"/>
  <c r="G97" i="2"/>
  <c r="J96" i="2"/>
  <c r="G96" i="2"/>
  <c r="J95" i="2"/>
  <c r="G95" i="2"/>
  <c r="J94" i="2"/>
  <c r="G94" i="2"/>
  <c r="J93" i="2"/>
  <c r="G93" i="2"/>
  <c r="J92" i="2"/>
  <c r="G92" i="2"/>
  <c r="J91" i="2"/>
  <c r="G91" i="2"/>
  <c r="J89" i="2"/>
  <c r="G89" i="2"/>
  <c r="J88" i="2"/>
  <c r="G88" i="2"/>
  <c r="J87" i="2"/>
  <c r="G87" i="2"/>
  <c r="J86" i="2"/>
  <c r="G86" i="2"/>
  <c r="J85" i="2"/>
  <c r="G85" i="2"/>
  <c r="J84" i="2"/>
  <c r="G84" i="2"/>
  <c r="J83" i="2"/>
  <c r="G83" i="2"/>
  <c r="J82" i="2"/>
  <c r="G82" i="2"/>
  <c r="J81" i="2"/>
  <c r="G81" i="2"/>
  <c r="J80" i="2"/>
  <c r="G80" i="2"/>
  <c r="J79" i="2"/>
  <c r="G79" i="2"/>
  <c r="J78" i="2"/>
  <c r="G78" i="2"/>
  <c r="J77" i="2"/>
  <c r="G77" i="2"/>
  <c r="J76" i="2"/>
  <c r="G76" i="2"/>
  <c r="J75" i="2"/>
  <c r="G75" i="2"/>
  <c r="J74" i="2"/>
  <c r="G74" i="2"/>
  <c r="J73" i="2"/>
  <c r="G73" i="2"/>
  <c r="J71" i="2"/>
  <c r="G71" i="2"/>
  <c r="J70" i="2"/>
  <c r="G70" i="2"/>
  <c r="J69" i="2"/>
  <c r="G69" i="2"/>
  <c r="J68" i="2"/>
  <c r="G68" i="2"/>
  <c r="J67" i="2"/>
  <c r="G67" i="2"/>
  <c r="J66" i="2"/>
  <c r="G66" i="2"/>
  <c r="J65" i="2"/>
  <c r="G65" i="2"/>
  <c r="J64" i="2"/>
  <c r="G64" i="2"/>
  <c r="J63" i="2"/>
  <c r="G63" i="2"/>
  <c r="J62" i="2"/>
  <c r="G62" i="2"/>
  <c r="J61" i="2"/>
  <c r="G61" i="2"/>
  <c r="J60" i="2"/>
  <c r="G60" i="2"/>
  <c r="J59" i="2"/>
  <c r="G59" i="2"/>
  <c r="J58" i="2"/>
  <c r="G58" i="2"/>
  <c r="J57" i="2"/>
  <c r="G57" i="2"/>
  <c r="J56" i="2"/>
  <c r="G56" i="2"/>
  <c r="J55" i="2"/>
  <c r="G55" i="2"/>
  <c r="J54" i="2"/>
  <c r="G54" i="2"/>
  <c r="J53" i="2"/>
  <c r="G53" i="2"/>
  <c r="J52" i="2"/>
  <c r="G52" i="2"/>
  <c r="J51" i="2"/>
  <c r="G51" i="2"/>
  <c r="J50" i="2"/>
  <c r="G50" i="2"/>
  <c r="J49" i="2"/>
  <c r="G49" i="2"/>
  <c r="J48" i="2"/>
  <c r="G48" i="2"/>
  <c r="J47" i="2"/>
  <c r="G47" i="2"/>
  <c r="J46" i="2"/>
  <c r="G46" i="2"/>
  <c r="J45" i="2"/>
  <c r="G45" i="2"/>
  <c r="J44" i="2"/>
  <c r="G44" i="2"/>
  <c r="J43" i="2"/>
  <c r="G43" i="2"/>
  <c r="J42" i="2"/>
  <c r="G42" i="2"/>
  <c r="J41" i="2"/>
  <c r="G41" i="2"/>
  <c r="J40" i="2"/>
  <c r="G40" i="2"/>
  <c r="J39" i="2"/>
  <c r="G39" i="2"/>
  <c r="J38" i="2"/>
  <c r="G38" i="2"/>
  <c r="J37" i="2"/>
  <c r="G37" i="2"/>
  <c r="J36" i="2"/>
  <c r="G36" i="2"/>
  <c r="J35" i="2"/>
  <c r="G35" i="2"/>
  <c r="J34" i="2"/>
  <c r="G34" i="2"/>
  <c r="J33" i="2"/>
  <c r="G33" i="2"/>
  <c r="J32" i="2"/>
  <c r="G32" i="2"/>
  <c r="J31" i="2"/>
  <c r="G31" i="2"/>
  <c r="J30" i="2"/>
  <c r="G30" i="2"/>
  <c r="J29" i="2"/>
  <c r="G29" i="2"/>
  <c r="J28" i="2"/>
  <c r="G28" i="2"/>
  <c r="J27" i="2"/>
  <c r="G27" i="2"/>
  <c r="J26" i="2"/>
  <c r="G26" i="2"/>
  <c r="J25" i="2"/>
  <c r="G25" i="2"/>
  <c r="J24" i="2"/>
  <c r="G24" i="2"/>
  <c r="J23" i="2"/>
  <c r="G23" i="2"/>
  <c r="J22" i="2"/>
  <c r="G22" i="2"/>
  <c r="J21" i="2"/>
  <c r="G21" i="2"/>
  <c r="J20" i="2"/>
  <c r="G20" i="2"/>
  <c r="J19" i="2"/>
  <c r="G19" i="2"/>
  <c r="J18" i="2"/>
  <c r="G18" i="2"/>
  <c r="J17" i="2"/>
  <c r="G17" i="2"/>
  <c r="J16" i="2"/>
  <c r="G16" i="2"/>
  <c r="J15" i="2"/>
  <c r="G15" i="2"/>
  <c r="J14" i="2"/>
  <c r="G14" i="2"/>
  <c r="J13" i="2"/>
  <c r="G13" i="2"/>
  <c r="I9" i="2"/>
  <c r="H9" i="2"/>
  <c r="F9" i="2"/>
  <c r="E9" i="2"/>
  <c r="K5" i="2"/>
  <c r="B5" i="2"/>
  <c r="K4" i="2"/>
  <c r="K3" i="2"/>
  <c r="K2" i="2"/>
  <c r="B2" i="2"/>
  <c r="R3" i="3" l="1"/>
  <c r="R2" i="3"/>
  <c r="H248" i="2"/>
  <c r="E248" i="2"/>
  <c r="F248" i="2"/>
  <c r="A540" i="1"/>
  <c r="J540" i="1" s="1"/>
  <c r="A539" i="1"/>
  <c r="J539" i="1" s="1"/>
  <c r="A538" i="1"/>
  <c r="J538" i="1" s="1"/>
  <c r="A537" i="1"/>
  <c r="A536" i="1"/>
  <c r="A535" i="1"/>
  <c r="A534" i="1"/>
  <c r="J534" i="1" s="1"/>
  <c r="A533" i="1"/>
  <c r="A532" i="1"/>
  <c r="A531" i="1"/>
  <c r="J531" i="1" s="1"/>
  <c r="A530" i="1"/>
  <c r="J530" i="1" s="1"/>
  <c r="A529" i="1"/>
  <c r="A528" i="1"/>
  <c r="J528" i="1" s="1"/>
  <c r="A527" i="1"/>
  <c r="A526" i="1"/>
  <c r="J526" i="1" s="1"/>
  <c r="A525" i="1"/>
  <c r="J525" i="1" s="1"/>
  <c r="A524" i="1"/>
  <c r="J524" i="1" s="1"/>
  <c r="A523" i="1"/>
  <c r="J523" i="1" s="1"/>
  <c r="A522" i="1"/>
  <c r="J522" i="1" s="1"/>
  <c r="A521" i="1"/>
  <c r="J521" i="1" s="1"/>
  <c r="A520" i="1"/>
  <c r="J520" i="1" s="1"/>
  <c r="A519" i="1"/>
  <c r="J519" i="1" s="1"/>
  <c r="A517" i="1"/>
  <c r="A516" i="1"/>
  <c r="J516" i="1" s="1"/>
  <c r="A515" i="1"/>
  <c r="J515" i="1" s="1"/>
  <c r="A514" i="1"/>
  <c r="A513" i="1"/>
  <c r="J513" i="1" s="1"/>
  <c r="A511" i="1"/>
  <c r="J511" i="1" s="1"/>
  <c r="A510" i="1"/>
  <c r="J510" i="1" s="1"/>
  <c r="A509" i="1"/>
  <c r="J509" i="1" s="1"/>
  <c r="A507" i="1"/>
  <c r="A505" i="1"/>
  <c r="A504" i="1"/>
  <c r="A503" i="1"/>
  <c r="A502" i="1"/>
  <c r="J502" i="1" s="1"/>
  <c r="A500" i="1"/>
  <c r="J500" i="1" s="1"/>
  <c r="A498" i="1"/>
  <c r="A496" i="1"/>
  <c r="J496" i="1" s="1"/>
  <c r="A494" i="1"/>
  <c r="A493" i="1"/>
  <c r="A492" i="1"/>
  <c r="J492" i="1" s="1"/>
  <c r="A491" i="1"/>
  <c r="J491" i="1" s="1"/>
  <c r="A490" i="1"/>
  <c r="J490" i="1" s="1"/>
  <c r="A489" i="1"/>
  <c r="A488" i="1"/>
  <c r="J488" i="1" s="1"/>
  <c r="A487" i="1"/>
  <c r="A486" i="1"/>
  <c r="A485" i="1"/>
  <c r="A484" i="1"/>
  <c r="A483" i="1"/>
  <c r="J483" i="1" s="1"/>
  <c r="A482" i="1"/>
  <c r="A481" i="1"/>
  <c r="A480" i="1"/>
  <c r="J480" i="1" s="1"/>
  <c r="A479" i="1"/>
  <c r="A478" i="1"/>
  <c r="A477" i="1"/>
  <c r="J477" i="1" s="1"/>
  <c r="A476" i="1"/>
  <c r="A475" i="1"/>
  <c r="A474" i="1"/>
  <c r="A473" i="1"/>
  <c r="A472" i="1"/>
  <c r="A471" i="1"/>
  <c r="J471" i="1" s="1"/>
  <c r="A470" i="1"/>
  <c r="J470" i="1" s="1"/>
  <c r="A469" i="1"/>
  <c r="J469" i="1" s="1"/>
  <c r="A468" i="1"/>
  <c r="A467" i="1"/>
  <c r="A466" i="1"/>
  <c r="J466" i="1" s="1"/>
  <c r="A465" i="1"/>
  <c r="A464" i="1"/>
  <c r="J464" i="1" s="1"/>
  <c r="A463" i="1"/>
  <c r="A462" i="1"/>
  <c r="J462" i="1" s="1"/>
  <c r="A461" i="1"/>
  <c r="J461" i="1" s="1"/>
  <c r="A460" i="1"/>
  <c r="J460" i="1" s="1"/>
  <c r="A459" i="1"/>
  <c r="J459" i="1" s="1"/>
  <c r="A458" i="1"/>
  <c r="A457" i="1"/>
  <c r="A456" i="1"/>
  <c r="J456" i="1" s="1"/>
  <c r="A455" i="1"/>
  <c r="A454" i="1"/>
  <c r="A453" i="1"/>
  <c r="A452" i="1"/>
  <c r="A451" i="1"/>
  <c r="A450" i="1"/>
  <c r="A449" i="1"/>
  <c r="J449" i="1" s="1"/>
  <c r="A448" i="1"/>
  <c r="A447" i="1"/>
  <c r="A446" i="1"/>
  <c r="A445" i="1"/>
  <c r="J445" i="1" s="1"/>
  <c r="A444" i="1"/>
  <c r="A443" i="1"/>
  <c r="J443" i="1" s="1"/>
  <c r="A442" i="1"/>
  <c r="J442" i="1" s="1"/>
  <c r="A441" i="1"/>
  <c r="A440" i="1"/>
  <c r="J440" i="1" s="1"/>
  <c r="A439" i="1"/>
  <c r="A438" i="1"/>
  <c r="J438" i="1" s="1"/>
  <c r="A437" i="1"/>
  <c r="A436" i="1"/>
  <c r="A435" i="1"/>
  <c r="J435" i="1" s="1"/>
  <c r="A434" i="1"/>
  <c r="A433" i="1"/>
  <c r="A432" i="1"/>
  <c r="A431" i="1"/>
  <c r="J431" i="1" s="1"/>
  <c r="A430" i="1"/>
  <c r="A429" i="1"/>
  <c r="A428" i="1"/>
  <c r="J428" i="1" s="1"/>
  <c r="A427" i="1"/>
  <c r="J427" i="1" s="1"/>
  <c r="A426" i="1"/>
  <c r="A425" i="1"/>
  <c r="J425" i="1" s="1"/>
  <c r="A424" i="1"/>
  <c r="A423" i="1"/>
  <c r="J423" i="1" s="1"/>
  <c r="A422" i="1"/>
  <c r="A421" i="1"/>
  <c r="J421" i="1" s="1"/>
  <c r="A420" i="1"/>
  <c r="A419" i="1"/>
  <c r="A418" i="1"/>
  <c r="J418" i="1" s="1"/>
  <c r="A417" i="1"/>
  <c r="J417" i="1" s="1"/>
  <c r="A416" i="1"/>
  <c r="J416" i="1" s="1"/>
  <c r="A415" i="1"/>
  <c r="A414" i="1"/>
  <c r="A413" i="1"/>
  <c r="A412" i="1"/>
  <c r="A411" i="1"/>
  <c r="A410" i="1"/>
  <c r="A409" i="1"/>
  <c r="J409" i="1" s="1"/>
  <c r="A408" i="1"/>
  <c r="J408" i="1" s="1"/>
  <c r="A407" i="1"/>
  <c r="A406" i="1"/>
  <c r="J406" i="1" s="1"/>
  <c r="A405" i="1"/>
  <c r="J405" i="1" s="1"/>
  <c r="A404" i="1"/>
  <c r="A403" i="1"/>
  <c r="A402" i="1"/>
  <c r="A401" i="1"/>
  <c r="J401" i="1" s="1"/>
  <c r="A400" i="1"/>
  <c r="A399" i="1"/>
  <c r="A398" i="1"/>
  <c r="A397" i="1"/>
  <c r="J397" i="1" s="1"/>
  <c r="A396" i="1"/>
  <c r="A395" i="1"/>
  <c r="J395" i="1" s="1"/>
  <c r="A394" i="1"/>
  <c r="A393" i="1"/>
  <c r="A392" i="1"/>
  <c r="J392" i="1" s="1"/>
  <c r="A391" i="1"/>
  <c r="A390" i="1"/>
  <c r="A389" i="1"/>
  <c r="A388" i="1"/>
  <c r="A387" i="1"/>
  <c r="A386" i="1"/>
  <c r="A385" i="1"/>
  <c r="A384" i="1"/>
  <c r="J384" i="1" s="1"/>
  <c r="A383" i="1"/>
  <c r="A382" i="1"/>
  <c r="J382" i="1" s="1"/>
  <c r="A381" i="1"/>
  <c r="J381" i="1" s="1"/>
  <c r="A380" i="1"/>
  <c r="A379" i="1"/>
  <c r="J379" i="1" s="1"/>
  <c r="A378" i="1"/>
  <c r="A377" i="1"/>
  <c r="J377" i="1" s="1"/>
  <c r="A376" i="1"/>
  <c r="A375" i="1"/>
  <c r="A373" i="1"/>
  <c r="A372" i="1"/>
  <c r="J372" i="1" s="1"/>
  <c r="A371" i="1"/>
  <c r="A370" i="1"/>
  <c r="J370" i="1" s="1"/>
  <c r="A369" i="1"/>
  <c r="A368" i="1"/>
  <c r="J368" i="1" s="1"/>
  <c r="A367" i="1"/>
  <c r="J367" i="1" s="1"/>
  <c r="A366" i="1"/>
  <c r="J366" i="1" s="1"/>
  <c r="A365" i="1"/>
  <c r="A364" i="1"/>
  <c r="J364" i="1" s="1"/>
  <c r="A363" i="1"/>
  <c r="A362" i="1"/>
  <c r="J362" i="1" s="1"/>
  <c r="A361" i="1"/>
  <c r="J361" i="1" s="1"/>
  <c r="A360" i="1"/>
  <c r="J360" i="1" s="1"/>
  <c r="A359" i="1"/>
  <c r="J359" i="1" s="1"/>
  <c r="A358" i="1"/>
  <c r="J358" i="1" s="1"/>
  <c r="A357" i="1"/>
  <c r="J357" i="1" s="1"/>
  <c r="A356" i="1"/>
  <c r="J356" i="1" s="1"/>
  <c r="A355" i="1"/>
  <c r="J355" i="1" s="1"/>
  <c r="A354" i="1"/>
  <c r="J354" i="1" s="1"/>
  <c r="A353" i="1"/>
  <c r="A352" i="1"/>
  <c r="J352" i="1" s="1"/>
  <c r="A351" i="1"/>
  <c r="A350" i="1"/>
  <c r="A349" i="1"/>
  <c r="A348" i="1"/>
  <c r="J348" i="1" s="1"/>
  <c r="A347" i="1"/>
  <c r="J347" i="1" s="1"/>
  <c r="A346" i="1"/>
  <c r="J346" i="1" s="1"/>
  <c r="A345" i="1"/>
  <c r="A344" i="1"/>
  <c r="J344" i="1" s="1"/>
  <c r="A343" i="1"/>
  <c r="A342" i="1"/>
  <c r="A341" i="1"/>
  <c r="J341" i="1" s="1"/>
  <c r="A340" i="1"/>
  <c r="A339" i="1"/>
  <c r="A338" i="1"/>
  <c r="A337" i="1"/>
  <c r="J337" i="1" s="1"/>
  <c r="A336" i="1"/>
  <c r="J336" i="1" s="1"/>
  <c r="A335" i="1"/>
  <c r="J335" i="1" s="1"/>
  <c r="A334" i="1"/>
  <c r="A333" i="1"/>
  <c r="J333" i="1" s="1"/>
  <c r="A332" i="1"/>
  <c r="A331" i="1"/>
  <c r="J331" i="1" s="1"/>
  <c r="A330" i="1"/>
  <c r="J330" i="1" s="1"/>
  <c r="A329" i="1"/>
  <c r="J329" i="1" s="1"/>
  <c r="A328" i="1"/>
  <c r="J328" i="1" s="1"/>
  <c r="A327" i="1"/>
  <c r="A326" i="1"/>
  <c r="A325" i="1"/>
  <c r="A324" i="1"/>
  <c r="J324" i="1" s="1"/>
  <c r="A323" i="1"/>
  <c r="J323" i="1" s="1"/>
  <c r="A322" i="1"/>
  <c r="J322" i="1" s="1"/>
  <c r="A321" i="1"/>
  <c r="A320" i="1"/>
  <c r="J320" i="1" s="1"/>
  <c r="A319" i="1"/>
  <c r="A318" i="1"/>
  <c r="J318" i="1" s="1"/>
  <c r="A317" i="1"/>
  <c r="J317" i="1" s="1"/>
  <c r="A316" i="1"/>
  <c r="A315" i="1"/>
  <c r="J315" i="1" s="1"/>
  <c r="A314" i="1"/>
  <c r="J314" i="1" s="1"/>
  <c r="A313" i="1"/>
  <c r="J313" i="1" s="1"/>
  <c r="A312" i="1"/>
  <c r="A311" i="1"/>
  <c r="J311" i="1" s="1"/>
  <c r="A310" i="1"/>
  <c r="J310" i="1" s="1"/>
  <c r="A309" i="1"/>
  <c r="J309" i="1" s="1"/>
  <c r="A308" i="1"/>
  <c r="J308" i="1" s="1"/>
  <c r="A307" i="1"/>
  <c r="A306" i="1"/>
  <c r="J306" i="1" s="1"/>
  <c r="A305" i="1"/>
  <c r="J305" i="1" s="1"/>
  <c r="A304" i="1"/>
  <c r="A303" i="1"/>
  <c r="A302" i="1"/>
  <c r="J302" i="1" s="1"/>
  <c r="A301" i="1"/>
  <c r="J301" i="1" s="1"/>
  <c r="A300" i="1"/>
  <c r="J300" i="1" s="1"/>
  <c r="A299" i="1"/>
  <c r="J299" i="1" s="1"/>
  <c r="A298" i="1"/>
  <c r="J298" i="1" s="1"/>
  <c r="A297" i="1"/>
  <c r="A295" i="1"/>
  <c r="J295" i="1" s="1"/>
  <c r="A294" i="1"/>
  <c r="A293" i="1"/>
  <c r="A292" i="1"/>
  <c r="A291" i="1"/>
  <c r="A290" i="1"/>
  <c r="J290" i="1" s="1"/>
  <c r="A289" i="1"/>
  <c r="J289" i="1" s="1"/>
  <c r="A288" i="1"/>
  <c r="A287" i="1"/>
  <c r="A286" i="1"/>
  <c r="A285" i="1"/>
  <c r="A284" i="1"/>
  <c r="J284" i="1" s="1"/>
  <c r="A283" i="1"/>
  <c r="J283" i="1" s="1"/>
  <c r="A282" i="1"/>
  <c r="A281" i="1"/>
  <c r="A280" i="1"/>
  <c r="A279" i="1"/>
  <c r="A278" i="1"/>
  <c r="J278" i="1" s="1"/>
  <c r="A277" i="1"/>
  <c r="J277" i="1" s="1"/>
  <c r="A276" i="1"/>
  <c r="J276" i="1" s="1"/>
  <c r="A275" i="1"/>
  <c r="J275" i="1" s="1"/>
  <c r="A274" i="1"/>
  <c r="A273" i="1"/>
  <c r="J273" i="1" s="1"/>
  <c r="A272" i="1"/>
  <c r="A271" i="1"/>
  <c r="J271" i="1" s="1"/>
  <c r="A270" i="1"/>
  <c r="A269" i="1"/>
  <c r="J269" i="1" s="1"/>
  <c r="A268" i="1"/>
  <c r="J268" i="1" s="1"/>
  <c r="A267" i="1"/>
  <c r="A266" i="1"/>
  <c r="J266" i="1" s="1"/>
  <c r="A265" i="1"/>
  <c r="J265" i="1" s="1"/>
  <c r="A264" i="1"/>
  <c r="J264" i="1" s="1"/>
  <c r="A263" i="1"/>
  <c r="J263" i="1" s="1"/>
  <c r="A262" i="1"/>
  <c r="A261" i="1"/>
  <c r="J261" i="1" s="1"/>
  <c r="A260" i="1"/>
  <c r="A259" i="1"/>
  <c r="A258" i="1"/>
  <c r="J258" i="1" s="1"/>
  <c r="A257" i="1"/>
  <c r="A256" i="1"/>
  <c r="J256" i="1" s="1"/>
  <c r="A255" i="1"/>
  <c r="A254" i="1"/>
  <c r="A253" i="1"/>
  <c r="A252" i="1"/>
  <c r="A251" i="1"/>
  <c r="A250" i="1"/>
  <c r="J250" i="1" s="1"/>
  <c r="A249" i="1"/>
  <c r="J249" i="1" s="1"/>
  <c r="A248" i="1"/>
  <c r="A247" i="1"/>
  <c r="J247" i="1" s="1"/>
  <c r="A246" i="1"/>
  <c r="J246" i="1" s="1"/>
  <c r="A245" i="1"/>
  <c r="J245" i="1" s="1"/>
  <c r="A244" i="1"/>
  <c r="J244" i="1" s="1"/>
  <c r="A243" i="1"/>
  <c r="A242" i="1"/>
  <c r="A241" i="1"/>
  <c r="A240" i="1"/>
  <c r="A239" i="1"/>
  <c r="A238" i="1"/>
  <c r="A237" i="1"/>
  <c r="J237" i="1" s="1"/>
  <c r="A236" i="1"/>
  <c r="A235" i="1"/>
  <c r="A234" i="1"/>
  <c r="J234" i="1" s="1"/>
  <c r="A233" i="1"/>
  <c r="J233" i="1" s="1"/>
  <c r="A232" i="1"/>
  <c r="J232" i="1" s="1"/>
  <c r="A231" i="1"/>
  <c r="J231" i="1" s="1"/>
  <c r="A230" i="1"/>
  <c r="A229" i="1"/>
  <c r="J229" i="1" s="1"/>
  <c r="A228" i="1"/>
  <c r="A227" i="1"/>
  <c r="A226" i="1"/>
  <c r="J226" i="1" s="1"/>
  <c r="A225" i="1"/>
  <c r="J225" i="1" s="1"/>
  <c r="A224" i="1"/>
  <c r="J224" i="1" s="1"/>
  <c r="A223" i="1"/>
  <c r="J223" i="1" s="1"/>
  <c r="A222" i="1"/>
  <c r="J222" i="1" s="1"/>
  <c r="A221" i="1"/>
  <c r="J221" i="1" s="1"/>
  <c r="A220" i="1"/>
  <c r="A219" i="1"/>
  <c r="J219" i="1" s="1"/>
  <c r="A218" i="1"/>
  <c r="J218" i="1" s="1"/>
  <c r="A217" i="1"/>
  <c r="J217" i="1" s="1"/>
  <c r="A216" i="1"/>
  <c r="J216" i="1" s="1"/>
  <c r="A215" i="1"/>
  <c r="A214" i="1"/>
  <c r="J214" i="1" s="1"/>
  <c r="A213" i="1"/>
  <c r="A212" i="1"/>
  <c r="A211" i="1"/>
  <c r="J211" i="1" s="1"/>
  <c r="A210" i="1"/>
  <c r="A208" i="1"/>
  <c r="A207" i="1"/>
  <c r="J207" i="1" s="1"/>
  <c r="A206" i="1"/>
  <c r="J206" i="1" s="1"/>
  <c r="A205" i="1"/>
  <c r="J205" i="1" s="1"/>
  <c r="A204" i="1"/>
  <c r="J204" i="1" s="1"/>
  <c r="A203" i="1"/>
  <c r="J203" i="1" s="1"/>
  <c r="A202" i="1"/>
  <c r="A201" i="1"/>
  <c r="J201" i="1" s="1"/>
  <c r="A200" i="1"/>
  <c r="J200" i="1" s="1"/>
  <c r="A198" i="1"/>
  <c r="J198" i="1" s="1"/>
  <c r="A197" i="1"/>
  <c r="A195" i="1"/>
  <c r="A194" i="1"/>
  <c r="J194" i="1" s="1"/>
  <c r="A193" i="1"/>
  <c r="A192" i="1"/>
  <c r="J192" i="1" s="1"/>
  <c r="A191" i="1"/>
  <c r="A190" i="1"/>
  <c r="J190" i="1" s="1"/>
  <c r="A189" i="1"/>
  <c r="A188" i="1"/>
  <c r="J188" i="1" s="1"/>
  <c r="A187" i="1"/>
  <c r="J187" i="1" s="1"/>
  <c r="A186" i="1"/>
  <c r="A185" i="1"/>
  <c r="J185" i="1" s="1"/>
  <c r="A184" i="1"/>
  <c r="A182" i="1"/>
  <c r="J182" i="1" s="1"/>
  <c r="A181" i="1"/>
  <c r="J181" i="1" s="1"/>
  <c r="A180" i="1"/>
  <c r="J180" i="1" s="1"/>
  <c r="A179" i="1"/>
  <c r="A178" i="1"/>
  <c r="J178" i="1" s="1"/>
  <c r="A177" i="1"/>
  <c r="A176" i="1"/>
  <c r="J176" i="1" s="1"/>
  <c r="A175" i="1"/>
  <c r="J175" i="1" s="1"/>
  <c r="A174" i="1"/>
  <c r="A173" i="1"/>
  <c r="J173" i="1" s="1"/>
  <c r="A172" i="1"/>
  <c r="J172" i="1" s="1"/>
  <c r="A171" i="1"/>
  <c r="J171" i="1" s="1"/>
  <c r="A170" i="1"/>
  <c r="J170" i="1" s="1"/>
  <c r="A169" i="1"/>
  <c r="J169" i="1" s="1"/>
  <c r="A168" i="1"/>
  <c r="J168" i="1" s="1"/>
  <c r="A167" i="1"/>
  <c r="A166" i="1"/>
  <c r="J166" i="1" s="1"/>
  <c r="A165" i="1"/>
  <c r="J165" i="1" s="1"/>
  <c r="A164" i="1"/>
  <c r="J164" i="1" s="1"/>
  <c r="A163" i="1"/>
  <c r="J163" i="1" s="1"/>
  <c r="A162" i="1"/>
  <c r="A161" i="1"/>
  <c r="J161" i="1" s="1"/>
  <c r="A160" i="1"/>
  <c r="J160" i="1" s="1"/>
  <c r="A159" i="1"/>
  <c r="J159" i="1" s="1"/>
  <c r="A158" i="1"/>
  <c r="J158" i="1" s="1"/>
  <c r="A157" i="1"/>
  <c r="J157" i="1" s="1"/>
  <c r="A156" i="1"/>
  <c r="J156" i="1" s="1"/>
  <c r="A155" i="1"/>
  <c r="J155" i="1" s="1"/>
  <c r="A154" i="1"/>
  <c r="J154" i="1" s="1"/>
  <c r="A153" i="1"/>
  <c r="J153" i="1" s="1"/>
  <c r="A152" i="1"/>
  <c r="A151" i="1"/>
  <c r="A150" i="1"/>
  <c r="J150" i="1" s="1"/>
  <c r="A149" i="1"/>
  <c r="J149" i="1" s="1"/>
  <c r="A148" i="1"/>
  <c r="J148" i="1" s="1"/>
  <c r="A147" i="1"/>
  <c r="A146" i="1"/>
  <c r="J146" i="1" s="1"/>
  <c r="A145" i="1"/>
  <c r="J145" i="1" s="1"/>
  <c r="A144" i="1"/>
  <c r="J144" i="1" s="1"/>
  <c r="A143" i="1"/>
  <c r="J143" i="1" s="1"/>
  <c r="A142" i="1"/>
  <c r="J142" i="1" s="1"/>
  <c r="A141" i="1"/>
  <c r="J141" i="1" s="1"/>
  <c r="A140" i="1"/>
  <c r="J140" i="1" s="1"/>
  <c r="A139" i="1"/>
  <c r="J139" i="1" s="1"/>
  <c r="H138" i="1"/>
  <c r="A138" i="1"/>
  <c r="J138" i="1" s="1"/>
  <c r="A136" i="1"/>
  <c r="J136" i="1" s="1"/>
  <c r="A135" i="1"/>
  <c r="J135" i="1" s="1"/>
  <c r="A134" i="1"/>
  <c r="J134" i="1" s="1"/>
  <c r="A133" i="1"/>
  <c r="J133" i="1" s="1"/>
  <c r="A131" i="1"/>
  <c r="J131" i="1" s="1"/>
  <c r="A130" i="1"/>
  <c r="A128" i="1"/>
  <c r="A127" i="1"/>
  <c r="J127" i="1" s="1"/>
  <c r="A126" i="1"/>
  <c r="J126" i="1" s="1"/>
  <c r="A125" i="1"/>
  <c r="J125" i="1" s="1"/>
  <c r="A124" i="1"/>
  <c r="J124" i="1" s="1"/>
  <c r="A123" i="1"/>
  <c r="J123" i="1" s="1"/>
  <c r="A122" i="1"/>
  <c r="J122" i="1" s="1"/>
  <c r="A121" i="1"/>
  <c r="J121" i="1" s="1"/>
  <c r="A120" i="1"/>
  <c r="J120" i="1" s="1"/>
  <c r="A119" i="1"/>
  <c r="J119" i="1" s="1"/>
  <c r="A118" i="1"/>
  <c r="A117" i="1"/>
  <c r="J117" i="1" s="1"/>
  <c r="A116" i="1"/>
  <c r="J116" i="1" s="1"/>
  <c r="A115" i="1"/>
  <c r="A114" i="1"/>
  <c r="J114" i="1" s="1"/>
  <c r="A113" i="1"/>
  <c r="J113" i="1" s="1"/>
  <c r="A112" i="1"/>
  <c r="J112" i="1" s="1"/>
  <c r="A111" i="1"/>
  <c r="A109" i="1"/>
  <c r="J109" i="1" s="1"/>
  <c r="A108" i="1"/>
  <c r="J108" i="1" s="1"/>
  <c r="A107" i="1"/>
  <c r="J107" i="1" s="1"/>
  <c r="A106" i="1"/>
  <c r="J106" i="1" s="1"/>
  <c r="A105" i="1"/>
  <c r="J105" i="1" s="1"/>
  <c r="A104" i="1"/>
  <c r="J104" i="1" s="1"/>
  <c r="A103" i="1"/>
  <c r="J103" i="1" s="1"/>
  <c r="A102" i="1"/>
  <c r="J102" i="1" s="1"/>
  <c r="A100" i="1"/>
  <c r="J100" i="1" s="1"/>
  <c r="A98" i="1"/>
  <c r="A97" i="1"/>
  <c r="A96" i="1"/>
  <c r="J96" i="1" s="1"/>
  <c r="A95" i="1"/>
  <c r="A94" i="1"/>
  <c r="J94" i="1" s="1"/>
  <c r="A93" i="1"/>
  <c r="J93" i="1" s="1"/>
  <c r="A92" i="1"/>
  <c r="A91" i="1"/>
  <c r="J91" i="1" s="1"/>
  <c r="A90" i="1"/>
  <c r="A89" i="1"/>
  <c r="A88" i="1"/>
  <c r="J88" i="1" s="1"/>
  <c r="A87" i="1"/>
  <c r="J87" i="1" s="1"/>
  <c r="A86" i="1"/>
  <c r="J86" i="1" s="1"/>
  <c r="A85" i="1"/>
  <c r="J85" i="1" s="1"/>
  <c r="A83" i="1"/>
  <c r="A82" i="1"/>
  <c r="J82" i="1" s="1"/>
  <c r="A81" i="1"/>
  <c r="J81" i="1" s="1"/>
  <c r="A80" i="1"/>
  <c r="J80" i="1" s="1"/>
  <c r="A79" i="1"/>
  <c r="J79" i="1" s="1"/>
  <c r="A77" i="1"/>
  <c r="A76" i="1"/>
  <c r="J76" i="1" s="1"/>
  <c r="A75" i="1"/>
  <c r="J75" i="1" s="1"/>
  <c r="A74" i="1"/>
  <c r="J74" i="1" s="1"/>
  <c r="A73" i="1"/>
  <c r="A72" i="1"/>
  <c r="J72" i="1" s="1"/>
  <c r="A70" i="1"/>
  <c r="A69" i="1"/>
  <c r="J69" i="1" s="1"/>
  <c r="A68" i="1"/>
  <c r="J68" i="1" s="1"/>
  <c r="I66" i="1"/>
  <c r="I67" i="1" s="1"/>
  <c r="I64" i="1"/>
  <c r="I65" i="1" s="1"/>
  <c r="H62" i="1"/>
  <c r="I62" i="1" s="1"/>
  <c r="A61" i="1"/>
  <c r="J61" i="1" s="1"/>
  <c r="A60" i="1"/>
  <c r="J60" i="1" s="1"/>
  <c r="I58" i="1"/>
  <c r="A57" i="1"/>
  <c r="J57" i="1" s="1"/>
  <c r="A56" i="1"/>
  <c r="J56" i="1" s="1"/>
  <c r="A54" i="1"/>
  <c r="I52" i="1"/>
  <c r="A52" i="1"/>
  <c r="I51" i="1"/>
  <c r="A51" i="1"/>
  <c r="I50" i="1"/>
  <c r="A50" i="1"/>
  <c r="A48" i="1"/>
  <c r="J48" i="1" s="1"/>
  <c r="A47" i="1"/>
  <c r="A46" i="1"/>
  <c r="A45" i="1"/>
  <c r="A44" i="1"/>
  <c r="J44" i="1" s="1"/>
  <c r="A43" i="1"/>
  <c r="A42" i="1"/>
  <c r="J42" i="1" s="1"/>
  <c r="A41" i="1"/>
  <c r="J41" i="1" s="1"/>
  <c r="A40" i="1"/>
  <c r="A39" i="1"/>
  <c r="J39" i="1" s="1"/>
  <c r="A38" i="1"/>
  <c r="J38" i="1" s="1"/>
  <c r="A37" i="1"/>
  <c r="J37" i="1" s="1"/>
  <c r="A36" i="1"/>
  <c r="A34" i="1"/>
  <c r="J34" i="1" s="1"/>
  <c r="A33" i="1"/>
  <c r="A31" i="1"/>
  <c r="J31" i="1" s="1"/>
  <c r="A30" i="1"/>
  <c r="J30" i="1" s="1"/>
  <c r="A29" i="1"/>
  <c r="J29" i="1" s="1"/>
  <c r="A28" i="1"/>
  <c r="J28" i="1" s="1"/>
  <c r="A27" i="1"/>
  <c r="J27" i="1" s="1"/>
  <c r="A26" i="1"/>
  <c r="J26" i="1" s="1"/>
  <c r="A25" i="1"/>
  <c r="J25" i="1" s="1"/>
  <c r="A24" i="1"/>
  <c r="J24" i="1" s="1"/>
  <c r="A23" i="1"/>
  <c r="J23" i="1" s="1"/>
  <c r="A22" i="1"/>
  <c r="J22" i="1" s="1"/>
  <c r="A21" i="1"/>
  <c r="J21" i="1" s="1"/>
  <c r="A20" i="1"/>
  <c r="J20" i="1" s="1"/>
  <c r="A19" i="1"/>
  <c r="J19" i="1" s="1"/>
  <c r="A18" i="1"/>
  <c r="J18" i="1" s="1"/>
  <c r="A16" i="1"/>
  <c r="A15" i="1"/>
  <c r="J15" i="1" s="1"/>
  <c r="A14" i="1"/>
  <c r="J14" i="1" s="1"/>
  <c r="A13" i="1"/>
  <c r="J13" i="1" s="1"/>
  <c r="A12" i="1"/>
  <c r="A11" i="1"/>
  <c r="J11" i="1" s="1"/>
  <c r="A10" i="1"/>
  <c r="A9" i="1"/>
  <c r="A8" i="1"/>
  <c r="J8" i="1" s="1"/>
  <c r="A6" i="1"/>
  <c r="J6" i="1" s="1"/>
  <c r="A5" i="1"/>
  <c r="L248" i="2" l="1"/>
  <c r="I53" i="1"/>
  <c r="J319" i="1"/>
  <c r="J33" i="1"/>
  <c r="J118" i="1"/>
  <c r="J36" i="1"/>
  <c r="J73" i="1"/>
  <c r="J128" i="1"/>
  <c r="J191" i="1"/>
  <c r="J228" i="1"/>
  <c r="J254" i="1"/>
  <c r="J262" i="1"/>
  <c r="J345" i="1"/>
  <c r="J351" i="1"/>
  <c r="J70" i="1"/>
  <c r="J97" i="1"/>
  <c r="J255" i="1"/>
  <c r="J259" i="1"/>
  <c r="J334" i="1"/>
  <c r="J174" i="1"/>
  <c r="J77" i="1"/>
  <c r="J92" i="1"/>
  <c r="J151" i="1"/>
  <c r="J184" i="1"/>
  <c r="J202" i="1"/>
  <c r="J235" i="1"/>
  <c r="J260" i="1"/>
  <c r="J12" i="1"/>
  <c r="J83" i="1"/>
  <c r="J115" i="1"/>
  <c r="J272" i="1"/>
  <c r="J177" i="1"/>
  <c r="J130" i="1"/>
  <c r="J252" i="1"/>
  <c r="J10" i="1"/>
  <c r="J40" i="1"/>
  <c r="J90" i="1"/>
  <c r="J111" i="1"/>
  <c r="J162" i="1"/>
  <c r="J236" i="1"/>
  <c r="J239" i="1"/>
  <c r="J294" i="1"/>
  <c r="J373" i="1"/>
  <c r="J422" i="1"/>
  <c r="J147" i="1"/>
  <c r="J186" i="1"/>
  <c r="J312" i="1"/>
  <c r="J340" i="1"/>
  <c r="J243" i="1"/>
  <c r="J16" i="1"/>
  <c r="J43" i="1"/>
  <c r="J54" i="1"/>
  <c r="J152" i="1"/>
  <c r="J213" i="1"/>
  <c r="J220" i="1"/>
  <c r="J257" i="1"/>
  <c r="J274" i="1"/>
  <c r="J393" i="1"/>
  <c r="J316" i="1"/>
  <c r="J95" i="1"/>
  <c r="J167" i="1"/>
  <c r="J297" i="1"/>
  <c r="J303" i="1"/>
  <c r="J365" i="1"/>
  <c r="J242" i="1"/>
  <c r="J325" i="1"/>
  <c r="J5" i="1"/>
  <c r="J253" i="1"/>
  <c r="J293" i="1"/>
  <c r="J304" i="1"/>
  <c r="J383" i="1"/>
  <c r="J394" i="1"/>
  <c r="J441" i="1"/>
  <c r="J321" i="1"/>
  <c r="J419" i="1"/>
  <c r="J429" i="1"/>
  <c r="J504" i="1"/>
  <c r="J363" i="1"/>
  <c r="J380" i="1"/>
  <c r="J396" i="1"/>
  <c r="J527" i="1"/>
  <c r="J230" i="1"/>
  <c r="J238" i="1"/>
  <c r="J286" i="1"/>
  <c r="J307" i="1"/>
  <c r="J332" i="1"/>
  <c r="J411" i="1"/>
  <c r="J467" i="1"/>
  <c r="J327" i="1"/>
  <c r="J468" i="1"/>
  <c r="J339" i="1"/>
  <c r="J407" i="1"/>
  <c r="J426" i="1"/>
  <c r="J487" i="1"/>
  <c r="J404" i="1"/>
  <c r="J415" i="1"/>
  <c r="J349" i="1"/>
  <c r="J432" i="1"/>
  <c r="J439" i="1"/>
  <c r="J486" i="1"/>
  <c r="J437" i="1"/>
  <c r="J454" i="1"/>
  <c r="J473" i="1"/>
  <c r="J498" i="1"/>
  <c r="J371" i="1"/>
  <c r="J420" i="1"/>
  <c r="J430" i="1"/>
  <c r="J455" i="1"/>
  <c r="J505" i="1"/>
  <c r="J338" i="1"/>
  <c r="J350" i="1"/>
  <c r="J353" i="1"/>
  <c r="J434" i="1"/>
  <c r="J484" i="1"/>
  <c r="J494" i="1"/>
  <c r="J514" i="1"/>
  <c r="J452" i="1"/>
  <c r="J472" i="1"/>
  <c r="J402" i="1"/>
  <c r="J444" i="1"/>
  <c r="J529" i="1"/>
  <c r="J386" i="1"/>
  <c r="J450" i="1"/>
  <c r="J503" i="1"/>
  <c r="J537" i="1"/>
  <c r="C9" i="2" l="1"/>
  <c r="C10" i="3"/>
  <c r="C9" i="3"/>
  <c r="F469" i="1" l="1"/>
  <c r="F458" i="1"/>
  <c r="F456" i="1"/>
  <c r="F446" i="1"/>
  <c r="I446" i="1" s="1"/>
  <c r="F438" i="1"/>
  <c r="F431" i="1"/>
  <c r="F406" i="1"/>
  <c r="F540" i="1"/>
  <c r="F490" i="1"/>
  <c r="F471" i="1"/>
  <c r="F440" i="1"/>
  <c r="F357" i="1"/>
  <c r="F492" i="1"/>
  <c r="I492" i="1" s="1"/>
  <c r="F466" i="1"/>
  <c r="F453" i="1"/>
  <c r="F444" i="1"/>
  <c r="F442" i="1"/>
  <c r="F435" i="1"/>
  <c r="F418" i="1"/>
  <c r="F410" i="1"/>
  <c r="I410" i="1" s="1"/>
  <c r="F402" i="1"/>
  <c r="F377" i="1"/>
  <c r="F521" i="1"/>
  <c r="F392" i="1"/>
  <c r="F381" i="1"/>
  <c r="F379" i="1"/>
  <c r="F362" i="1"/>
  <c r="F528" i="1"/>
  <c r="I528" i="1" s="1"/>
  <c r="F509" i="1"/>
  <c r="F502" i="1"/>
  <c r="I502" i="1" s="1"/>
  <c r="F481" i="1"/>
  <c r="F525" i="1"/>
  <c r="F538" i="1"/>
  <c r="F507" i="1"/>
  <c r="F480" i="1"/>
  <c r="F534" i="1"/>
  <c r="F511" i="1"/>
  <c r="I511" i="1" s="1"/>
  <c r="F500" i="1"/>
  <c r="I500" i="1" s="1"/>
  <c r="I501" i="1" s="1"/>
  <c r="F462" i="1"/>
  <c r="F459" i="1"/>
  <c r="F403" i="1"/>
  <c r="I403" i="1" s="1"/>
  <c r="F375" i="1"/>
  <c r="I375" i="1" s="1"/>
  <c r="F371" i="1"/>
  <c r="F355" i="1"/>
  <c r="F348" i="1"/>
  <c r="F336" i="1"/>
  <c r="F320" i="1"/>
  <c r="F311" i="1"/>
  <c r="F309" i="1"/>
  <c r="I309" i="1" s="1"/>
  <c r="F280" i="1"/>
  <c r="I280" i="1" s="1"/>
  <c r="F278" i="1"/>
  <c r="F268" i="1"/>
  <c r="F266" i="1"/>
  <c r="F261" i="1"/>
  <c r="I261" i="1" s="1"/>
  <c r="F256" i="1"/>
  <c r="F249" i="1"/>
  <c r="F247" i="1"/>
  <c r="F240" i="1"/>
  <c r="F232" i="1"/>
  <c r="F222" i="1"/>
  <c r="F217" i="1"/>
  <c r="F215" i="1"/>
  <c r="F515" i="1"/>
  <c r="F384" i="1"/>
  <c r="I384" i="1" s="1"/>
  <c r="F461" i="1"/>
  <c r="I461" i="1" s="1"/>
  <c r="F368" i="1"/>
  <c r="F359" i="1"/>
  <c r="F452" i="1"/>
  <c r="F445" i="1"/>
  <c r="F415" i="1"/>
  <c r="F404" i="1"/>
  <c r="F367" i="1"/>
  <c r="F358" i="1"/>
  <c r="F356" i="1"/>
  <c r="F354" i="1"/>
  <c r="F335" i="1"/>
  <c r="F425" i="1"/>
  <c r="F372" i="1"/>
  <c r="I372" i="1" s="1"/>
  <c r="F344" i="1"/>
  <c r="F315" i="1"/>
  <c r="F514" i="1"/>
  <c r="F412" i="1"/>
  <c r="F364" i="1"/>
  <c r="F322" i="1"/>
  <c r="F439" i="1"/>
  <c r="F347" i="1"/>
  <c r="F332" i="1"/>
  <c r="F329" i="1"/>
  <c r="F324" i="1"/>
  <c r="F298" i="1"/>
  <c r="I298" i="1" s="1"/>
  <c r="F292" i="1"/>
  <c r="I292" i="1" s="1"/>
  <c r="F523" i="1"/>
  <c r="I523" i="1" s="1"/>
  <c r="F434" i="1"/>
  <c r="F349" i="1"/>
  <c r="F342" i="1"/>
  <c r="F317" i="1"/>
  <c r="F258" i="1"/>
  <c r="F429" i="1"/>
  <c r="F337" i="1"/>
  <c r="I337" i="1" s="1"/>
  <c r="F433" i="1"/>
  <c r="F341" i="1"/>
  <c r="F323" i="1"/>
  <c r="F470" i="1"/>
  <c r="F314" i="1"/>
  <c r="F263" i="1"/>
  <c r="F361" i="1"/>
  <c r="F321" i="1"/>
  <c r="F303" i="1"/>
  <c r="F297" i="1"/>
  <c r="F293" i="1"/>
  <c r="F286" i="1"/>
  <c r="F270" i="1"/>
  <c r="I270" i="1" s="1"/>
  <c r="F265" i="1"/>
  <c r="F237" i="1"/>
  <c r="F219" i="1"/>
  <c r="I219" i="1" s="1"/>
  <c r="F187" i="1"/>
  <c r="I187" i="1" s="1"/>
  <c r="F185" i="1"/>
  <c r="F464" i="1"/>
  <c r="F224" i="1"/>
  <c r="F214" i="1"/>
  <c r="F211" i="1"/>
  <c r="F198" i="1"/>
  <c r="F195" i="1"/>
  <c r="F193" i="1"/>
  <c r="F328" i="1"/>
  <c r="F306" i="1"/>
  <c r="F302" i="1"/>
  <c r="F283" i="1"/>
  <c r="F264" i="1"/>
  <c r="F230" i="1"/>
  <c r="F206" i="1"/>
  <c r="F188" i="1"/>
  <c r="F229" i="1"/>
  <c r="F205" i="1"/>
  <c r="I205" i="1" s="1"/>
  <c r="F275" i="1"/>
  <c r="F251" i="1"/>
  <c r="I251" i="1" s="1"/>
  <c r="F218" i="1"/>
  <c r="F284" i="1"/>
  <c r="I284" i="1" s="1"/>
  <c r="F253" i="1"/>
  <c r="F246" i="1"/>
  <c r="F226" i="1"/>
  <c r="F223" i="1"/>
  <c r="F238" i="1"/>
  <c r="F352" i="1"/>
  <c r="I352" i="1" s="1"/>
  <c r="F192" i="1"/>
  <c r="F308" i="1"/>
  <c r="F313" i="1"/>
  <c r="F216" i="1"/>
  <c r="I216" i="1" s="1"/>
  <c r="F200" i="1"/>
  <c r="F190" i="1"/>
  <c r="F301" i="1"/>
  <c r="I301" i="1" s="1"/>
  <c r="F245" i="1"/>
  <c r="F207" i="1"/>
  <c r="F290" i="1"/>
  <c r="I290" i="1" s="1"/>
  <c r="F277" i="1"/>
  <c r="F274" i="1"/>
  <c r="F271" i="1"/>
  <c r="F250" i="1"/>
  <c r="F244" i="1"/>
  <c r="F201" i="1"/>
  <c r="F186" i="1"/>
  <c r="F194" i="1"/>
  <c r="F262" i="1"/>
  <c r="F202" i="1"/>
  <c r="F210" i="1"/>
  <c r="F451" i="1"/>
  <c r="I451" i="1" s="1"/>
  <c r="F273" i="1"/>
  <c r="F483" i="1"/>
  <c r="F331" i="1"/>
  <c r="F333" i="1"/>
  <c r="F350" i="1"/>
  <c r="I350" i="1" s="1"/>
  <c r="F473" i="1"/>
  <c r="I473" i="1" s="1"/>
  <c r="F437" i="1"/>
  <c r="F353" i="1"/>
  <c r="F485" i="1"/>
  <c r="F520" i="1"/>
  <c r="I520" i="1" s="1"/>
  <c r="F370" i="1"/>
  <c r="F524" i="1"/>
  <c r="I524" i="1" s="1"/>
  <c r="F295" i="1"/>
  <c r="F426" i="1"/>
  <c r="F432" i="1"/>
  <c r="F478" i="1"/>
  <c r="I478" i="1" s="1"/>
  <c r="F386" i="1"/>
  <c r="I386" i="1" s="1"/>
  <c r="F408" i="1"/>
  <c r="F197" i="1"/>
  <c r="F257" i="1"/>
  <c r="I257" i="1" s="1"/>
  <c r="F316" i="1"/>
  <c r="F396" i="1"/>
  <c r="F310" i="1"/>
  <c r="F409" i="1"/>
  <c r="I409" i="1" s="1"/>
  <c r="F428" i="1"/>
  <c r="F204" i="1"/>
  <c r="F345" i="1"/>
  <c r="F239" i="1"/>
  <c r="F487" i="1"/>
  <c r="F300" i="1"/>
  <c r="F519" i="1"/>
  <c r="F537" i="1"/>
  <c r="F242" i="1"/>
  <c r="F394" i="1"/>
  <c r="F430" i="1"/>
  <c r="F455" i="1"/>
  <c r="F417" i="1"/>
  <c r="F494" i="1"/>
  <c r="F530" i="1"/>
  <c r="I530" i="1" s="1"/>
  <c r="F416" i="1"/>
  <c r="I416" i="1" s="1"/>
  <c r="F307" i="1"/>
  <c r="F505" i="1"/>
  <c r="F491" i="1"/>
  <c r="F529" i="1"/>
  <c r="F184" i="1"/>
  <c r="F221" i="1"/>
  <c r="F235" i="1"/>
  <c r="F260" i="1"/>
  <c r="F213" i="1"/>
  <c r="F294" i="1"/>
  <c r="F254" i="1"/>
  <c r="I254" i="1" s="1"/>
  <c r="F252" i="1"/>
  <c r="F225" i="1"/>
  <c r="F423" i="1"/>
  <c r="I423" i="1" s="1"/>
  <c r="F405" i="1"/>
  <c r="F504" i="1"/>
  <c r="I504" i="1" s="1"/>
  <c r="F443" i="1"/>
  <c r="F411" i="1"/>
  <c r="F468" i="1"/>
  <c r="I468" i="1" s="1"/>
  <c r="F339" i="1"/>
  <c r="F360" i="1"/>
  <c r="I360" i="1" s="1"/>
  <c r="F498" i="1"/>
  <c r="F421" i="1"/>
  <c r="F493" i="1"/>
  <c r="I493" i="1" s="1"/>
  <c r="F460" i="1"/>
  <c r="F513" i="1"/>
  <c r="F533" i="1"/>
  <c r="I533" i="1" s="1"/>
  <c r="F450" i="1"/>
  <c r="F516" i="1"/>
  <c r="F539" i="1"/>
  <c r="F395" i="1"/>
  <c r="F383" i="1"/>
  <c r="I383" i="1" s="1"/>
  <c r="F522" i="1"/>
  <c r="F510" i="1"/>
  <c r="F228" i="1"/>
  <c r="F269" i="1"/>
  <c r="F220" i="1"/>
  <c r="F189" i="1"/>
  <c r="F305" i="1"/>
  <c r="F382" i="1"/>
  <c r="F449" i="1"/>
  <c r="F474" i="1"/>
  <c r="F484" i="1"/>
  <c r="F526" i="1"/>
  <c r="F496" i="1"/>
  <c r="F531" i="1"/>
  <c r="F312" i="1"/>
  <c r="F299" i="1"/>
  <c r="F203" i="1"/>
  <c r="I203" i="1" s="1"/>
  <c r="F325" i="1"/>
  <c r="F304" i="1"/>
  <c r="F441" i="1"/>
  <c r="F363" i="1"/>
  <c r="F327" i="1"/>
  <c r="F407" i="1"/>
  <c r="I407" i="1" s="1"/>
  <c r="F397" i="1"/>
  <c r="F318" i="1"/>
  <c r="F420" i="1"/>
  <c r="F479" i="1"/>
  <c r="F346" i="1"/>
  <c r="I346" i="1" s="1"/>
  <c r="F472" i="1"/>
  <c r="I472" i="1" s="1"/>
  <c r="F463" i="1"/>
  <c r="I463" i="1" s="1"/>
  <c r="F503" i="1"/>
  <c r="F231" i="1"/>
  <c r="F330" i="1"/>
  <c r="F369" i="1"/>
  <c r="F419" i="1"/>
  <c r="F326" i="1"/>
  <c r="F319" i="1"/>
  <c r="F191" i="1"/>
  <c r="F351" i="1"/>
  <c r="F255" i="1"/>
  <c r="F334" i="1"/>
  <c r="F259" i="1"/>
  <c r="F236" i="1"/>
  <c r="F340" i="1"/>
  <c r="F243" i="1"/>
  <c r="F233" i="1"/>
  <c r="F393" i="1"/>
  <c r="F234" i="1"/>
  <c r="F365" i="1"/>
  <c r="F527" i="1"/>
  <c r="F380" i="1"/>
  <c r="F467" i="1"/>
  <c r="F401" i="1"/>
  <c r="F486" i="1"/>
  <c r="F454" i="1"/>
  <c r="I454" i="1" s="1"/>
  <c r="F427" i="1"/>
  <c r="F489" i="1"/>
  <c r="F477" i="1"/>
  <c r="F366" i="1"/>
  <c r="F488" i="1"/>
  <c r="F285" i="1"/>
  <c r="F276" i="1"/>
  <c r="F272" i="1"/>
  <c r="F422" i="1"/>
  <c r="F338" i="1"/>
  <c r="I338" i="1" s="1"/>
  <c r="G526" i="1"/>
  <c r="G469" i="1"/>
  <c r="G458" i="1"/>
  <c r="G456" i="1"/>
  <c r="G438" i="1"/>
  <c r="G431" i="1"/>
  <c r="G406" i="1"/>
  <c r="G379" i="1"/>
  <c r="G377" i="1"/>
  <c r="G436" i="1"/>
  <c r="I436" i="1" s="1"/>
  <c r="G398" i="1"/>
  <c r="I398" i="1" s="1"/>
  <c r="G538" i="1"/>
  <c r="G534" i="1"/>
  <c r="G519" i="1"/>
  <c r="G477" i="1"/>
  <c r="G466" i="1"/>
  <c r="G453" i="1"/>
  <c r="G442" i="1"/>
  <c r="G428" i="1"/>
  <c r="G418" i="1"/>
  <c r="G364" i="1"/>
  <c r="G344" i="1"/>
  <c r="G336" i="1"/>
  <c r="G521" i="1"/>
  <c r="G513" i="1"/>
  <c r="G447" i="1"/>
  <c r="I447" i="1" s="1"/>
  <c r="G392" i="1"/>
  <c r="G381" i="1"/>
  <c r="G536" i="1"/>
  <c r="I536" i="1" s="1"/>
  <c r="G515" i="1"/>
  <c r="G479" i="1"/>
  <c r="G425" i="1"/>
  <c r="G412" i="1"/>
  <c r="G532" i="1"/>
  <c r="I532" i="1" s="1"/>
  <c r="G462" i="1"/>
  <c r="G449" i="1"/>
  <c r="G507" i="1"/>
  <c r="G488" i="1"/>
  <c r="G483" i="1"/>
  <c r="G480" i="1"/>
  <c r="G464" i="1"/>
  <c r="G459" i="1"/>
  <c r="G475" i="1"/>
  <c r="I475" i="1" s="1"/>
  <c r="G388" i="1"/>
  <c r="I388" i="1" s="1"/>
  <c r="G378" i="1"/>
  <c r="I378" i="1" s="1"/>
  <c r="G366" i="1"/>
  <c r="G318" i="1"/>
  <c r="G413" i="1"/>
  <c r="I413" i="1" s="1"/>
  <c r="G359" i="1"/>
  <c r="G357" i="1"/>
  <c r="G323" i="1"/>
  <c r="G443" i="1"/>
  <c r="G440" i="1"/>
  <c r="G433" i="1"/>
  <c r="G395" i="1"/>
  <c r="G361" i="1"/>
  <c r="G517" i="1"/>
  <c r="I517" i="1" s="1"/>
  <c r="G509" i="1"/>
  <c r="G481" i="1"/>
  <c r="G471" i="1"/>
  <c r="G460" i="1"/>
  <c r="G408" i="1"/>
  <c r="G401" i="1"/>
  <c r="G397" i="1"/>
  <c r="G390" i="1"/>
  <c r="I390" i="1" s="1"/>
  <c r="G382" i="1"/>
  <c r="G376" i="1"/>
  <c r="I376" i="1" s="1"/>
  <c r="G490" i="1"/>
  <c r="G485" i="1"/>
  <c r="G362" i="1"/>
  <c r="G354" i="1"/>
  <c r="G347" i="1"/>
  <c r="G324" i="1"/>
  <c r="G315" i="1"/>
  <c r="G310" i="1"/>
  <c r="G421" i="1"/>
  <c r="G367" i="1"/>
  <c r="G342" i="1"/>
  <c r="G317" i="1"/>
  <c r="G356" i="1"/>
  <c r="G353" i="1"/>
  <c r="G335" i="1"/>
  <c r="G302" i="1"/>
  <c r="G300" i="1"/>
  <c r="G268" i="1"/>
  <c r="G249" i="1"/>
  <c r="G222" i="1"/>
  <c r="G496" i="1"/>
  <c r="G326" i="1"/>
  <c r="G400" i="1"/>
  <c r="I400" i="1" s="1"/>
  <c r="G370" i="1"/>
  <c r="G311" i="1"/>
  <c r="G306" i="1"/>
  <c r="G291" i="1"/>
  <c r="I291" i="1" s="1"/>
  <c r="G278" i="1"/>
  <c r="G215" i="1"/>
  <c r="G200" i="1"/>
  <c r="G265" i="1"/>
  <c r="G258" i="1"/>
  <c r="G247" i="1"/>
  <c r="G237" i="1"/>
  <c r="G227" i="1"/>
  <c r="I227" i="1" s="1"/>
  <c r="G185" i="1"/>
  <c r="G165" i="1"/>
  <c r="I165" i="1" s="1"/>
  <c r="G140" i="1"/>
  <c r="I140" i="1" s="1"/>
  <c r="G138" i="1"/>
  <c r="I138" i="1" s="1"/>
  <c r="G108" i="1"/>
  <c r="I108" i="1" s="1"/>
  <c r="G106" i="1"/>
  <c r="I106" i="1" s="1"/>
  <c r="G104" i="1"/>
  <c r="I104" i="1" s="1"/>
  <c r="G102" i="1"/>
  <c r="I102" i="1" s="1"/>
  <c r="G98" i="1"/>
  <c r="I98" i="1" s="1"/>
  <c r="G123" i="1"/>
  <c r="I123" i="1" s="1"/>
  <c r="G365" i="1"/>
  <c r="G348" i="1"/>
  <c r="G267" i="1"/>
  <c r="I267" i="1" s="1"/>
  <c r="G234" i="1"/>
  <c r="G214" i="1"/>
  <c r="G198" i="1"/>
  <c r="G195" i="1"/>
  <c r="G193" i="1"/>
  <c r="G189" i="1"/>
  <c r="G182" i="1"/>
  <c r="I182" i="1" s="1"/>
  <c r="G180" i="1"/>
  <c r="I180" i="1" s="1"/>
  <c r="G170" i="1"/>
  <c r="I170" i="1" s="1"/>
  <c r="G157" i="1"/>
  <c r="I157" i="1" s="1"/>
  <c r="G417" i="1"/>
  <c r="G387" i="1"/>
  <c r="I387" i="1" s="1"/>
  <c r="G289" i="1"/>
  <c r="I289" i="1" s="1"/>
  <c r="G283" i="1"/>
  <c r="G275" i="1"/>
  <c r="G244" i="1"/>
  <c r="G229" i="1"/>
  <c r="G172" i="1"/>
  <c r="I172" i="1" s="1"/>
  <c r="G320" i="1"/>
  <c r="G328" i="1"/>
  <c r="G96" i="1"/>
  <c r="I96" i="1" s="1"/>
  <c r="G38" i="1"/>
  <c r="I38" i="1" s="1"/>
  <c r="G31" i="1"/>
  <c r="I31" i="1" s="1"/>
  <c r="G24" i="1"/>
  <c r="I24" i="1" s="1"/>
  <c r="G11" i="1"/>
  <c r="I11" i="1" s="1"/>
  <c r="G8" i="1"/>
  <c r="I8" i="1" s="1"/>
  <c r="G19" i="1"/>
  <c r="I19" i="1" s="1"/>
  <c r="G266" i="1"/>
  <c r="G218" i="1"/>
  <c r="G57" i="1"/>
  <c r="I57" i="1" s="1"/>
  <c r="G21" i="1"/>
  <c r="I21" i="1" s="1"/>
  <c r="G207" i="1"/>
  <c r="G109" i="1"/>
  <c r="I109" i="1" s="1"/>
  <c r="G173" i="1"/>
  <c r="I173" i="1" s="1"/>
  <c r="G39" i="1"/>
  <c r="I39" i="1" s="1"/>
  <c r="G445" i="1"/>
  <c r="G190" i="1"/>
  <c r="G131" i="1"/>
  <c r="I131" i="1" s="1"/>
  <c r="G120" i="1"/>
  <c r="I120" i="1" s="1"/>
  <c r="G103" i="1"/>
  <c r="I103" i="1" s="1"/>
  <c r="G85" i="1"/>
  <c r="I85" i="1" s="1"/>
  <c r="G46" i="1"/>
  <c r="I46" i="1" s="1"/>
  <c r="G26" i="1"/>
  <c r="I26" i="1" s="1"/>
  <c r="G263" i="1"/>
  <c r="G232" i="1"/>
  <c r="G107" i="1"/>
  <c r="I107" i="1" s="1"/>
  <c r="G45" i="1"/>
  <c r="I45" i="1" s="1"/>
  <c r="G30" i="1"/>
  <c r="I30" i="1" s="1"/>
  <c r="G23" i="1"/>
  <c r="I23" i="1" s="1"/>
  <c r="G262" i="1"/>
  <c r="G86" i="1"/>
  <c r="I86" i="1" s="1"/>
  <c r="G25" i="1"/>
  <c r="I25" i="1" s="1"/>
  <c r="G181" i="1"/>
  <c r="I181" i="1" s="1"/>
  <c r="G178" i="1"/>
  <c r="I178" i="1" s="1"/>
  <c r="G168" i="1"/>
  <c r="I168" i="1" s="1"/>
  <c r="G148" i="1"/>
  <c r="I148" i="1" s="1"/>
  <c r="G113" i="1"/>
  <c r="I113" i="1" s="1"/>
  <c r="G105" i="1"/>
  <c r="I105" i="1" s="1"/>
  <c r="G87" i="1"/>
  <c r="I87" i="1" s="1"/>
  <c r="G81" i="1"/>
  <c r="I81" i="1" s="1"/>
  <c r="G68" i="1"/>
  <c r="I68" i="1" s="1"/>
  <c r="G28" i="1"/>
  <c r="I28" i="1" s="1"/>
  <c r="G256" i="1"/>
  <c r="G212" i="1"/>
  <c r="I212" i="1" s="1"/>
  <c r="G192" i="1"/>
  <c r="G89" i="1"/>
  <c r="I89" i="1" s="1"/>
  <c r="G304" i="1"/>
  <c r="G281" i="1"/>
  <c r="I281" i="1" s="1"/>
  <c r="G74" i="1"/>
  <c r="I74" i="1" s="1"/>
  <c r="G15" i="1"/>
  <c r="I15" i="1" s="1"/>
  <c r="G241" i="1"/>
  <c r="I241" i="1" s="1"/>
  <c r="G231" i="1"/>
  <c r="G228" i="1"/>
  <c r="G221" i="1"/>
  <c r="G194" i="1"/>
  <c r="G143" i="1"/>
  <c r="I143" i="1" s="1"/>
  <c r="G287" i="1"/>
  <c r="I287" i="1" s="1"/>
  <c r="G277" i="1"/>
  <c r="G271" i="1"/>
  <c r="G250" i="1"/>
  <c r="G201" i="1"/>
  <c r="G149" i="1"/>
  <c r="I149" i="1" s="1"/>
  <c r="G121" i="1"/>
  <c r="I121" i="1" s="1"/>
  <c r="G88" i="1"/>
  <c r="I88" i="1" s="1"/>
  <c r="G47" i="1"/>
  <c r="I47" i="1" s="1"/>
  <c r="G27" i="1"/>
  <c r="I27" i="1" s="1"/>
  <c r="G20" i="1"/>
  <c r="I20" i="1" s="1"/>
  <c r="G188" i="1"/>
  <c r="G179" i="1"/>
  <c r="I179" i="1" s="1"/>
  <c r="G156" i="1"/>
  <c r="I156" i="1" s="1"/>
  <c r="G139" i="1"/>
  <c r="I139" i="1" s="1"/>
  <c r="G136" i="1"/>
  <c r="I136" i="1" s="1"/>
  <c r="G124" i="1"/>
  <c r="I124" i="1" s="1"/>
  <c r="G41" i="1"/>
  <c r="I41" i="1" s="1"/>
  <c r="G29" i="1"/>
  <c r="I29" i="1" s="1"/>
  <c r="G22" i="1"/>
  <c r="I22" i="1" s="1"/>
  <c r="G18" i="1"/>
  <c r="I18" i="1" s="1"/>
  <c r="G9" i="1"/>
  <c r="I9" i="1" s="1"/>
  <c r="G6" i="1"/>
  <c r="I6" i="1" s="1"/>
  <c r="G299" i="1"/>
  <c r="G240" i="1"/>
  <c r="G233" i="1"/>
  <c r="G217" i="1"/>
  <c r="G166" i="1"/>
  <c r="I166" i="1" s="1"/>
  <c r="G163" i="1"/>
  <c r="I163" i="1" s="1"/>
  <c r="G159" i="1"/>
  <c r="I159" i="1" s="1"/>
  <c r="G44" i="1"/>
  <c r="I44" i="1" s="1"/>
  <c r="G69" i="1"/>
  <c r="I69" i="1" s="1"/>
  <c r="G33" i="1"/>
  <c r="I33" i="1" s="1"/>
  <c r="G146" i="1"/>
  <c r="I146" i="1" s="1"/>
  <c r="G10" i="1"/>
  <c r="I10" i="1" s="1"/>
  <c r="G16" i="1"/>
  <c r="I16" i="1" s="1"/>
  <c r="G141" i="1"/>
  <c r="I141" i="1" s="1"/>
  <c r="G239" i="1"/>
  <c r="G330" i="1"/>
  <c r="G79" i="1"/>
  <c r="I79" i="1" s="1"/>
  <c r="G294" i="1"/>
  <c r="G147" i="1"/>
  <c r="I147" i="1" s="1"/>
  <c r="G340" i="1"/>
  <c r="G246" i="1"/>
  <c r="G393" i="1"/>
  <c r="G208" i="1"/>
  <c r="I208" i="1" s="1"/>
  <c r="G175" i="1"/>
  <c r="I175" i="1" s="1"/>
  <c r="G135" i="1"/>
  <c r="I135" i="1" s="1"/>
  <c r="G429" i="1"/>
  <c r="G226" i="1"/>
  <c r="G391" i="1"/>
  <c r="I391" i="1" s="1"/>
  <c r="G295" i="1"/>
  <c r="G426" i="1"/>
  <c r="G487" i="1"/>
  <c r="G404" i="1"/>
  <c r="G432" i="1"/>
  <c r="G371" i="1"/>
  <c r="G455" i="1"/>
  <c r="G531" i="1"/>
  <c r="G503" i="1"/>
  <c r="G494" i="1"/>
  <c r="G394" i="1"/>
  <c r="G211" i="1"/>
  <c r="G331" i="1"/>
  <c r="G396" i="1"/>
  <c r="G430" i="1"/>
  <c r="G465" i="1"/>
  <c r="I465" i="1" s="1"/>
  <c r="G444" i="1"/>
  <c r="G339" i="1"/>
  <c r="G358" i="1"/>
  <c r="G415" i="1"/>
  <c r="G313" i="1"/>
  <c r="G540" i="1"/>
  <c r="G368" i="1"/>
  <c r="G114" i="1"/>
  <c r="I114" i="1" s="1"/>
  <c r="G92" i="1"/>
  <c r="I92" i="1" s="1"/>
  <c r="G36" i="1"/>
  <c r="I36" i="1" s="1"/>
  <c r="G153" i="1"/>
  <c r="I153" i="1" s="1"/>
  <c r="G204" i="1"/>
  <c r="G70" i="1"/>
  <c r="I70" i="1" s="1"/>
  <c r="G235" i="1"/>
  <c r="G61" i="1"/>
  <c r="I61" i="1" s="1"/>
  <c r="G34" i="1"/>
  <c r="I34" i="1" s="1"/>
  <c r="G144" i="1"/>
  <c r="I144" i="1" s="1"/>
  <c r="G12" i="1"/>
  <c r="I12" i="1" s="1"/>
  <c r="G272" i="1"/>
  <c r="G213" i="1"/>
  <c r="G48" i="1"/>
  <c r="I48" i="1" s="1"/>
  <c r="G154" i="1"/>
  <c r="I154" i="1" s="1"/>
  <c r="G13" i="1"/>
  <c r="I13" i="1" s="1"/>
  <c r="G152" i="1"/>
  <c r="I152" i="1" s="1"/>
  <c r="G316" i="1"/>
  <c r="G142" i="1"/>
  <c r="I142" i="1" s="1"/>
  <c r="G293" i="1"/>
  <c r="G242" i="1"/>
  <c r="G457" i="1"/>
  <c r="I457" i="1" s="1"/>
  <c r="G314" i="1"/>
  <c r="G399" i="1"/>
  <c r="I399" i="1" s="1"/>
  <c r="G414" i="1"/>
  <c r="I414" i="1" s="1"/>
  <c r="G525" i="1"/>
  <c r="G42" i="1"/>
  <c r="I42" i="1" s="1"/>
  <c r="G253" i="1"/>
  <c r="G230" i="1"/>
  <c r="G405" i="1"/>
  <c r="G329" i="1"/>
  <c r="G411" i="1"/>
  <c r="G498" i="1"/>
  <c r="G452" i="1"/>
  <c r="G535" i="1"/>
  <c r="I535" i="1" s="1"/>
  <c r="G470" i="1"/>
  <c r="G516" i="1"/>
  <c r="G130" i="1"/>
  <c r="I130" i="1" s="1"/>
  <c r="G224" i="1"/>
  <c r="G56" i="1"/>
  <c r="I56" i="1" s="1"/>
  <c r="I59" i="1" s="1"/>
  <c r="G160" i="1"/>
  <c r="I160" i="1" s="1"/>
  <c r="G97" i="1"/>
  <c r="I97" i="1" s="1"/>
  <c r="G174" i="1"/>
  <c r="I174" i="1" s="1"/>
  <c r="G40" i="1"/>
  <c r="I40" i="1" s="1"/>
  <c r="G116" i="1"/>
  <c r="I116" i="1" s="1"/>
  <c r="G252" i="1"/>
  <c r="G90" i="1"/>
  <c r="I90" i="1" s="1"/>
  <c r="G225" i="1"/>
  <c r="G60" i="1"/>
  <c r="I60" i="1" s="1"/>
  <c r="G176" i="1"/>
  <c r="I176" i="1" s="1"/>
  <c r="G73" i="1"/>
  <c r="I73" i="1" s="1"/>
  <c r="G80" i="1"/>
  <c r="I80" i="1" s="1"/>
  <c r="G169" i="1"/>
  <c r="I169" i="1" s="1"/>
  <c r="G345" i="1"/>
  <c r="G259" i="1"/>
  <c r="G43" i="1"/>
  <c r="I43" i="1" s="1"/>
  <c r="G151" i="1"/>
  <c r="I151" i="1" s="1"/>
  <c r="G119" i="1"/>
  <c r="I119" i="1" s="1"/>
  <c r="G220" i="1"/>
  <c r="G158" i="1"/>
  <c r="I158" i="1" s="1"/>
  <c r="G75" i="1"/>
  <c r="I75" i="1" s="1"/>
  <c r="G167" i="1"/>
  <c r="I167" i="1" s="1"/>
  <c r="G297" i="1"/>
  <c r="G93" i="1"/>
  <c r="I93" i="1" s="1"/>
  <c r="G238" i="1"/>
  <c r="G245" i="1"/>
  <c r="G322" i="1"/>
  <c r="G435" i="1"/>
  <c r="G439" i="1"/>
  <c r="G474" i="1"/>
  <c r="G484" i="1"/>
  <c r="G539" i="1"/>
  <c r="G537" i="1"/>
  <c r="G127" i="1"/>
  <c r="I127" i="1" s="1"/>
  <c r="G273" i="1"/>
  <c r="G155" i="1"/>
  <c r="I155" i="1" s="1"/>
  <c r="G434" i="1"/>
  <c r="G402" i="1"/>
  <c r="G285" i="1"/>
  <c r="G243" i="1"/>
  <c r="G76" i="1"/>
  <c r="I76" i="1" s="1"/>
  <c r="G94" i="1"/>
  <c r="I94" i="1" s="1"/>
  <c r="G186" i="1"/>
  <c r="G184" i="1"/>
  <c r="G54" i="1"/>
  <c r="I54" i="1" s="1"/>
  <c r="I55" i="1" s="1"/>
  <c r="G171" i="1"/>
  <c r="I171" i="1" s="1"/>
  <c r="G260" i="1"/>
  <c r="G83" i="1"/>
  <c r="I83" i="1" s="1"/>
  <c r="G164" i="1"/>
  <c r="I164" i="1" s="1"/>
  <c r="G111" i="1"/>
  <c r="I111" i="1" s="1"/>
  <c r="G373" i="1"/>
  <c r="I373" i="1" s="1"/>
  <c r="G122" i="1"/>
  <c r="I122" i="1" s="1"/>
  <c r="G312" i="1"/>
  <c r="G161" i="1"/>
  <c r="I161" i="1" s="1"/>
  <c r="G82" i="1"/>
  <c r="I82" i="1" s="1"/>
  <c r="G274" i="1"/>
  <c r="G369" i="1"/>
  <c r="G325" i="1"/>
  <c r="G126" i="1"/>
  <c r="I126" i="1" s="1"/>
  <c r="G441" i="1"/>
  <c r="G286" i="1"/>
  <c r="G419" i="1"/>
  <c r="G264" i="1"/>
  <c r="G332" i="1"/>
  <c r="G448" i="1"/>
  <c r="I448" i="1" s="1"/>
  <c r="G327" i="1"/>
  <c r="G476" i="1"/>
  <c r="I476" i="1" s="1"/>
  <c r="G437" i="1"/>
  <c r="G420" i="1"/>
  <c r="G341" i="1"/>
  <c r="G424" i="1"/>
  <c r="I424" i="1" s="1"/>
  <c r="G355" i="1"/>
  <c r="G450" i="1"/>
  <c r="G125" i="1"/>
  <c r="I125" i="1" s="1"/>
  <c r="G363" i="1"/>
  <c r="G527" i="1"/>
  <c r="G467" i="1"/>
  <c r="G305" i="1"/>
  <c r="G486" i="1"/>
  <c r="G427" i="1"/>
  <c r="G489" i="1"/>
  <c r="G514" i="1"/>
  <c r="G389" i="1"/>
  <c r="I389" i="1" s="1"/>
  <c r="G197" i="1"/>
  <c r="G236" i="1"/>
  <c r="G95" i="1"/>
  <c r="I95" i="1" s="1"/>
  <c r="G206" i="1"/>
  <c r="G333" i="1"/>
  <c r="G279" i="1"/>
  <c r="I279" i="1" s="1"/>
  <c r="G248" i="1"/>
  <c r="I248" i="1" s="1"/>
  <c r="G319" i="1"/>
  <c r="G91" i="1"/>
  <c r="I91" i="1" s="1"/>
  <c r="G112" i="1"/>
  <c r="I112" i="1" s="1"/>
  <c r="G191" i="1"/>
  <c r="G351" i="1"/>
  <c r="G255" i="1"/>
  <c r="G334" i="1"/>
  <c r="G202" i="1"/>
  <c r="G72" i="1"/>
  <c r="I72" i="1" s="1"/>
  <c r="G269" i="1"/>
  <c r="G100" i="1"/>
  <c r="I100" i="1" s="1"/>
  <c r="I101" i="1" s="1"/>
  <c r="G223" i="1"/>
  <c r="G303" i="1"/>
  <c r="G133" i="1"/>
  <c r="I133" i="1" s="1"/>
  <c r="G321" i="1"/>
  <c r="G385" i="1"/>
  <c r="I385" i="1" s="1"/>
  <c r="G77" i="1"/>
  <c r="I77" i="1" s="1"/>
  <c r="G282" i="1"/>
  <c r="I282" i="1" s="1"/>
  <c r="G276" i="1"/>
  <c r="G115" i="1"/>
  <c r="I115" i="1" s="1"/>
  <c r="G177" i="1"/>
  <c r="I177" i="1" s="1"/>
  <c r="G162" i="1"/>
  <c r="I162" i="1" s="1"/>
  <c r="G422" i="1"/>
  <c r="G134" i="1"/>
  <c r="I134" i="1" s="1"/>
  <c r="G117" i="1"/>
  <c r="I117" i="1" s="1"/>
  <c r="G5" i="1"/>
  <c r="I5" i="1" s="1"/>
  <c r="G145" i="1"/>
  <c r="I145" i="1" s="1"/>
  <c r="G307" i="1"/>
  <c r="G308" i="1"/>
  <c r="G349" i="1"/>
  <c r="G343" i="1"/>
  <c r="I343" i="1" s="1"/>
  <c r="G505" i="1"/>
  <c r="G522" i="1"/>
  <c r="G491" i="1"/>
  <c r="G529" i="1"/>
  <c r="G510" i="1"/>
  <c r="G288" i="1"/>
  <c r="I288" i="1" s="1"/>
  <c r="G210" i="1"/>
  <c r="G118" i="1"/>
  <c r="I118" i="1" s="1"/>
  <c r="G128" i="1"/>
  <c r="I128" i="1" s="1"/>
  <c r="G37" i="1"/>
  <c r="I37" i="1" s="1"/>
  <c r="G150" i="1"/>
  <c r="I150" i="1" s="1"/>
  <c r="G14" i="1"/>
  <c r="I14" i="1" s="1"/>
  <c r="G482" i="1"/>
  <c r="I482" i="1" s="1"/>
  <c r="G380" i="1"/>
  <c r="I35" i="1" l="1"/>
  <c r="I71" i="1"/>
  <c r="I489" i="1"/>
  <c r="I334" i="1"/>
  <c r="I330" i="1"/>
  <c r="I318" i="1"/>
  <c r="I449" i="1"/>
  <c r="I522" i="1"/>
  <c r="I460" i="1"/>
  <c r="I443" i="1"/>
  <c r="I213" i="1"/>
  <c r="I307" i="1"/>
  <c r="I242" i="1"/>
  <c r="I428" i="1"/>
  <c r="I485" i="1"/>
  <c r="I273" i="1"/>
  <c r="I244" i="1"/>
  <c r="I238" i="1"/>
  <c r="I275" i="1"/>
  <c r="I302" i="1"/>
  <c r="I286" i="1"/>
  <c r="I470" i="1"/>
  <c r="I342" i="1"/>
  <c r="I344" i="1"/>
  <c r="I404" i="1"/>
  <c r="I515" i="1"/>
  <c r="I256" i="1"/>
  <c r="I320" i="1"/>
  <c r="I462" i="1"/>
  <c r="I481" i="1"/>
  <c r="I406" i="1"/>
  <c r="I332" i="1"/>
  <c r="I132" i="1"/>
  <c r="I365" i="1"/>
  <c r="I453" i="1"/>
  <c r="I63" i="1"/>
  <c r="I137" i="1"/>
  <c r="I477" i="1"/>
  <c r="I527" i="1"/>
  <c r="I259" i="1"/>
  <c r="I369" i="1"/>
  <c r="I420" i="1"/>
  <c r="I325" i="1"/>
  <c r="I474" i="1"/>
  <c r="I510" i="1"/>
  <c r="I513" i="1"/>
  <c r="I411" i="1"/>
  <c r="I294" i="1"/>
  <c r="I505" i="1"/>
  <c r="I394" i="1"/>
  <c r="I204" i="1"/>
  <c r="I408" i="1"/>
  <c r="I483" i="1"/>
  <c r="I201" i="1"/>
  <c r="I245" i="1"/>
  <c r="I283" i="1"/>
  <c r="I214" i="1"/>
  <c r="I314" i="1"/>
  <c r="I317" i="1"/>
  <c r="I329" i="1"/>
  <c r="I315" i="1"/>
  <c r="I367" i="1"/>
  <c r="I249" i="1"/>
  <c r="I311" i="1"/>
  <c r="I459" i="1"/>
  <c r="I525" i="1"/>
  <c r="I392" i="1"/>
  <c r="I444" i="1"/>
  <c r="I540" i="1"/>
  <c r="I84" i="1"/>
  <c r="I422" i="1"/>
  <c r="I427" i="1"/>
  <c r="I234" i="1"/>
  <c r="I255" i="1"/>
  <c r="I231" i="1"/>
  <c r="I397" i="1"/>
  <c r="I299" i="1"/>
  <c r="I382" i="1"/>
  <c r="I260" i="1"/>
  <c r="I537" i="1"/>
  <c r="I353" i="1"/>
  <c r="I250" i="1"/>
  <c r="I190" i="1"/>
  <c r="I223" i="1"/>
  <c r="I306" i="1"/>
  <c r="I464" i="1"/>
  <c r="I293" i="1"/>
  <c r="I323" i="1"/>
  <c r="I349" i="1"/>
  <c r="I347" i="1"/>
  <c r="I415" i="1"/>
  <c r="I215" i="1"/>
  <c r="I336" i="1"/>
  <c r="I377" i="1"/>
  <c r="I466" i="1"/>
  <c r="I431" i="1"/>
  <c r="I224" i="1"/>
  <c r="I521" i="1"/>
  <c r="I110" i="1"/>
  <c r="I272" i="1"/>
  <c r="I393" i="1"/>
  <c r="I351" i="1"/>
  <c r="I503" i="1"/>
  <c r="I312" i="1"/>
  <c r="I305" i="1"/>
  <c r="I395" i="1"/>
  <c r="I421" i="1"/>
  <c r="I405" i="1"/>
  <c r="I235" i="1"/>
  <c r="I519" i="1"/>
  <c r="I310" i="1"/>
  <c r="I432" i="1"/>
  <c r="I437" i="1"/>
  <c r="I210" i="1"/>
  <c r="I271" i="1"/>
  <c r="I200" i="1"/>
  <c r="I226" i="1"/>
  <c r="I229" i="1"/>
  <c r="I328" i="1"/>
  <c r="I185" i="1"/>
  <c r="I297" i="1"/>
  <c r="I341" i="1"/>
  <c r="I434" i="1"/>
  <c r="I439" i="1"/>
  <c r="I425" i="1"/>
  <c r="I445" i="1"/>
  <c r="I217" i="1"/>
  <c r="I266" i="1"/>
  <c r="I348" i="1"/>
  <c r="I509" i="1"/>
  <c r="I402" i="1"/>
  <c r="I438" i="1"/>
  <c r="I7" i="1"/>
  <c r="I17" i="1"/>
  <c r="I276" i="1"/>
  <c r="I486" i="1"/>
  <c r="I233" i="1"/>
  <c r="I191" i="1"/>
  <c r="I327" i="1"/>
  <c r="I531" i="1"/>
  <c r="I189" i="1"/>
  <c r="I539" i="1"/>
  <c r="I498" i="1"/>
  <c r="I499" i="1" s="1"/>
  <c r="I221" i="1"/>
  <c r="I494" i="1"/>
  <c r="I300" i="1"/>
  <c r="I396" i="1"/>
  <c r="I426" i="1"/>
  <c r="I202" i="1"/>
  <c r="I274" i="1"/>
  <c r="I246" i="1"/>
  <c r="I188" i="1"/>
  <c r="I193" i="1"/>
  <c r="I303" i="1"/>
  <c r="I433" i="1"/>
  <c r="I322" i="1"/>
  <c r="I335" i="1"/>
  <c r="I452" i="1"/>
  <c r="I222" i="1"/>
  <c r="I268" i="1"/>
  <c r="I355" i="1"/>
  <c r="I534" i="1"/>
  <c r="I357" i="1"/>
  <c r="I78" i="1"/>
  <c r="I49" i="1"/>
  <c r="I32" i="1"/>
  <c r="I99" i="1"/>
  <c r="I285" i="1"/>
  <c r="I401" i="1"/>
  <c r="I243" i="1"/>
  <c r="I319" i="1"/>
  <c r="I363" i="1"/>
  <c r="I496" i="1"/>
  <c r="I497" i="1" s="1"/>
  <c r="I220" i="1"/>
  <c r="I516" i="1"/>
  <c r="I225" i="1"/>
  <c r="I184" i="1"/>
  <c r="I417" i="1"/>
  <c r="I487" i="1"/>
  <c r="I316" i="1"/>
  <c r="I295" i="1"/>
  <c r="I262" i="1"/>
  <c r="I277" i="1"/>
  <c r="I313" i="1"/>
  <c r="I253" i="1"/>
  <c r="I206" i="1"/>
  <c r="I195" i="1"/>
  <c r="I321" i="1"/>
  <c r="I364" i="1"/>
  <c r="I354" i="1"/>
  <c r="I359" i="1"/>
  <c r="I232" i="1"/>
  <c r="I278" i="1"/>
  <c r="I371" i="1"/>
  <c r="I480" i="1"/>
  <c r="I362" i="1"/>
  <c r="I418" i="1"/>
  <c r="I440" i="1"/>
  <c r="I456" i="1"/>
  <c r="I129" i="1"/>
  <c r="I488" i="1"/>
  <c r="I467" i="1"/>
  <c r="I340" i="1"/>
  <c r="I326" i="1"/>
  <c r="I441" i="1"/>
  <c r="I526" i="1"/>
  <c r="I269" i="1"/>
  <c r="I450" i="1"/>
  <c r="I339" i="1"/>
  <c r="I252" i="1"/>
  <c r="I529" i="1"/>
  <c r="I455" i="1"/>
  <c r="I239" i="1"/>
  <c r="I333" i="1"/>
  <c r="I194" i="1"/>
  <c r="I308" i="1"/>
  <c r="I230" i="1"/>
  <c r="I198" i="1"/>
  <c r="I237" i="1"/>
  <c r="I361" i="1"/>
  <c r="I429" i="1"/>
  <c r="I412" i="1"/>
  <c r="I356" i="1"/>
  <c r="I368" i="1"/>
  <c r="I240" i="1"/>
  <c r="I507" i="1"/>
  <c r="I508" i="1" s="1"/>
  <c r="I379" i="1"/>
  <c r="I435" i="1"/>
  <c r="I471" i="1"/>
  <c r="I458" i="1"/>
  <c r="I183" i="1"/>
  <c r="I366" i="1"/>
  <c r="I380" i="1"/>
  <c r="I236" i="1"/>
  <c r="I419" i="1"/>
  <c r="I479" i="1"/>
  <c r="I304" i="1"/>
  <c r="I484" i="1"/>
  <c r="I228" i="1"/>
  <c r="I491" i="1"/>
  <c r="I430" i="1"/>
  <c r="I345" i="1"/>
  <c r="I197" i="1"/>
  <c r="I370" i="1"/>
  <c r="I331" i="1"/>
  <c r="I186" i="1"/>
  <c r="I207" i="1"/>
  <c r="I192" i="1"/>
  <c r="I218" i="1"/>
  <c r="I264" i="1"/>
  <c r="I211" i="1"/>
  <c r="I265" i="1"/>
  <c r="I263" i="1"/>
  <c r="I258" i="1"/>
  <c r="I324" i="1"/>
  <c r="I514" i="1"/>
  <c r="I358" i="1"/>
  <c r="I247" i="1"/>
  <c r="I538" i="1"/>
  <c r="I381" i="1"/>
  <c r="I442" i="1"/>
  <c r="I490" i="1"/>
  <c r="I469" i="1"/>
  <c r="I512" i="1" l="1"/>
  <c r="I495" i="1"/>
  <c r="I506" i="1"/>
  <c r="I196" i="1"/>
  <c r="I296" i="1"/>
  <c r="I374" i="1"/>
  <c r="I541" i="1"/>
  <c r="I199" i="1"/>
  <c r="I518" i="1"/>
  <c r="I209" i="1"/>
  <c r="I542" i="1" l="1"/>
</calcChain>
</file>

<file path=xl/sharedStrings.xml><?xml version="1.0" encoding="utf-8"?>
<sst xmlns="http://schemas.openxmlformats.org/spreadsheetml/2006/main" count="3449" uniqueCount="2490">
  <si>
    <t>THSC Corporate Office</t>
  </si>
  <si>
    <t>Working Trial Balance</t>
  </si>
  <si>
    <t>CYE 12/31/2023</t>
  </si>
  <si>
    <t>Combined</t>
  </si>
  <si>
    <t>Department</t>
  </si>
  <si>
    <t>Account</t>
  </si>
  <si>
    <t>Description</t>
  </si>
  <si>
    <t>Cost Center</t>
  </si>
  <si>
    <t>Jan - Jun</t>
  </si>
  <si>
    <t>Jul - Dec</t>
  </si>
  <si>
    <t>Adj</t>
  </si>
  <si>
    <t>CR Total</t>
  </si>
  <si>
    <t>Key</t>
  </si>
  <si>
    <t>Other custodial cash</t>
  </si>
  <si>
    <t>Deposits</t>
  </si>
  <si>
    <t>1025 Total</t>
  </si>
  <si>
    <t>CMP investments 1</t>
  </si>
  <si>
    <t>Administration</t>
  </si>
  <si>
    <t>CMP investments unrl GL 1</t>
  </si>
  <si>
    <t>ST temp restr inv CMP unr</t>
  </si>
  <si>
    <t>LT other trust investment</t>
  </si>
  <si>
    <t>LT temp restr invest CMP</t>
  </si>
  <si>
    <t>LT perm restr invest CMP</t>
  </si>
  <si>
    <t>LT perm restr inv CMP unr</t>
  </si>
  <si>
    <t>LT perm restr invest loca</t>
  </si>
  <si>
    <t>1040 Total</t>
  </si>
  <si>
    <t>Unapplied cash LTC</t>
  </si>
  <si>
    <t>AR credit balance LTC</t>
  </si>
  <si>
    <t>SCM rebate &amp; patronage re</t>
  </si>
  <si>
    <t>EE withhold loan/EE recei</t>
  </si>
  <si>
    <t>Misc receivable 1</t>
  </si>
  <si>
    <t>Administration - Executive</t>
  </si>
  <si>
    <t>Misc receivable 2</t>
  </si>
  <si>
    <t>Misc receivable 2 allow</t>
  </si>
  <si>
    <t>IC other AR</t>
  </si>
  <si>
    <t>Intraco other AR</t>
  </si>
  <si>
    <t>Human Resources</t>
  </si>
  <si>
    <t>1183 Total</t>
  </si>
  <si>
    <t>Interest receivable ext d</t>
  </si>
  <si>
    <t>LT def comp corp 457/451</t>
  </si>
  <si>
    <t>1190 Total</t>
  </si>
  <si>
    <t>Older PY other receivable</t>
  </si>
  <si>
    <t>Grants receivable</t>
  </si>
  <si>
    <t>Transition Specialist</t>
  </si>
  <si>
    <t>Leveraging ACE and NICHE SNF</t>
  </si>
  <si>
    <t>Prepaid insurance,benefit</t>
  </si>
  <si>
    <t>Prepaid expense other 1</t>
  </si>
  <si>
    <t>Marketing</t>
  </si>
  <si>
    <t>Accounting &amp; Finance</t>
  </si>
  <si>
    <t>Older PY Medicare payable</t>
  </si>
  <si>
    <t>1310 Total</t>
  </si>
  <si>
    <t>Land Improvements</t>
  </si>
  <si>
    <t>Building and Improvements</t>
  </si>
  <si>
    <t>Leasehold Improvements</t>
  </si>
  <si>
    <t>1521.1 Total</t>
  </si>
  <si>
    <t>Building a/d</t>
  </si>
  <si>
    <t>1522.2 Total</t>
  </si>
  <si>
    <t>Computer hardware</t>
  </si>
  <si>
    <t>Computer software</t>
  </si>
  <si>
    <t xml:space="preserve"> </t>
  </si>
  <si>
    <t>Moveable Equipment</t>
  </si>
  <si>
    <t>1651.1 Total</t>
  </si>
  <si>
    <t>Computer hardware a/d</t>
  </si>
  <si>
    <t>Computer software a/d</t>
  </si>
  <si>
    <t>Moveable Equipment a/d</t>
  </si>
  <si>
    <t>1651.2 Total</t>
  </si>
  <si>
    <t>Vehicle</t>
  </si>
  <si>
    <t>1701.1 Total</t>
  </si>
  <si>
    <t>Vehicle a/d</t>
  </si>
  <si>
    <t>1701.2 Total</t>
  </si>
  <si>
    <t>Investmnt in entities ext</t>
  </si>
  <si>
    <t>Intraco investmnt in affi</t>
  </si>
  <si>
    <t>LT notes receivable gross</t>
  </si>
  <si>
    <t>1965 Total</t>
  </si>
  <si>
    <t>Fixed asset holding</t>
  </si>
  <si>
    <t>Construction in progress</t>
  </si>
  <si>
    <t>Exc cost over NA acq cost</t>
  </si>
  <si>
    <t>LT other assets gross 1</t>
  </si>
  <si>
    <t>1985 Total</t>
  </si>
  <si>
    <t>Cur def rev CaresAct PRF</t>
  </si>
  <si>
    <t>COVID-19</t>
  </si>
  <si>
    <t>Other custodial funds pay</t>
  </si>
  <si>
    <t>ST asset retirement oblig</t>
  </si>
  <si>
    <t>2020 Total</t>
  </si>
  <si>
    <t>AP vendor intrfc control</t>
  </si>
  <si>
    <t>AP manual 1</t>
  </si>
  <si>
    <t>AP escheats</t>
  </si>
  <si>
    <t>Lucernex expense clearing</t>
  </si>
  <si>
    <t>AP patient refund</t>
  </si>
  <si>
    <t>IC AP</t>
  </si>
  <si>
    <t>IC AP UAPO vendor payment</t>
  </si>
  <si>
    <t>IC AP patient refund</t>
  </si>
  <si>
    <t>Accrued sales tax</t>
  </si>
  <si>
    <t>2120 Total</t>
  </si>
  <si>
    <t>IC current portion of LT</t>
  </si>
  <si>
    <t>2160 Total</t>
  </si>
  <si>
    <t>Oth accr pyroll banking c</t>
  </si>
  <si>
    <t>Accrued payroll interface</t>
  </si>
  <si>
    <t>Accrued bonuses ARC, cur</t>
  </si>
  <si>
    <t>Accrued severance</t>
  </si>
  <si>
    <t>Accrued paid time off</t>
  </si>
  <si>
    <t>LT deferred comp 457/451</t>
  </si>
  <si>
    <t>2190 Total</t>
  </si>
  <si>
    <t>Other accrued liability 1</t>
  </si>
  <si>
    <t>EE health savings withhol</t>
  </si>
  <si>
    <t>EE medical reimb withhold</t>
  </si>
  <si>
    <t>EE garnishments withholdi</t>
  </si>
  <si>
    <t>EE charitable giving with</t>
  </si>
  <si>
    <t>EE other withholding</t>
  </si>
  <si>
    <t>Med/pharm insurance payab</t>
  </si>
  <si>
    <t>IBNR for self insur benef</t>
  </si>
  <si>
    <t>Hud</t>
  </si>
  <si>
    <t>Accrued 403b emplyr core</t>
  </si>
  <si>
    <t>Accrued 403b forfeitures</t>
  </si>
  <si>
    <t>Employee Benefits WD</t>
  </si>
  <si>
    <t>Accrued 403b employer mat</t>
  </si>
  <si>
    <t>2220 Total</t>
  </si>
  <si>
    <t>RE LT liab operating leas</t>
  </si>
  <si>
    <t>2230 Total</t>
  </si>
  <si>
    <t>IC LT prepaid info system</t>
  </si>
  <si>
    <t>IC LT debt net of curr po</t>
  </si>
  <si>
    <t>2330 Total</t>
  </si>
  <si>
    <t>Unrest NA BB/retained ear</t>
  </si>
  <si>
    <t>Nurse Administration</t>
  </si>
  <si>
    <t>Recreational Therapy</t>
  </si>
  <si>
    <t>Rehabilitation - Other</t>
  </si>
  <si>
    <t>Skilled Nursing Facilities</t>
  </si>
  <si>
    <t>Assisted Living</t>
  </si>
  <si>
    <t>Outpatient Centers - Other</t>
  </si>
  <si>
    <t>Materials Management</t>
  </si>
  <si>
    <t>Environmental Services</t>
  </si>
  <si>
    <t>Clinical Nutrition</t>
  </si>
  <si>
    <t>Plant Operations</t>
  </si>
  <si>
    <t>Case Management</t>
  </si>
  <si>
    <t>Social Services</t>
  </si>
  <si>
    <t>Term</t>
  </si>
  <si>
    <t>St Dominic Villa</t>
  </si>
  <si>
    <t>A.B. Care-Albany</t>
  </si>
  <si>
    <t>A.B. Care-Austin</t>
  </si>
  <si>
    <t>Clinton Iowa</t>
  </si>
  <si>
    <t>Mason City Iowa</t>
  </si>
  <si>
    <t>Gottlieb Memorial Hospital</t>
  </si>
  <si>
    <t>Sioux City</t>
  </si>
  <si>
    <t>PACE RHM</t>
  </si>
  <si>
    <t>Mary Free Bed</t>
  </si>
  <si>
    <t>Rebill- Payroll</t>
  </si>
  <si>
    <t>Medical Staff</t>
  </si>
  <si>
    <t>Clinical Services</t>
  </si>
  <si>
    <t>COVID-19 Vaccine</t>
  </si>
  <si>
    <t>Operations Management</t>
  </si>
  <si>
    <t>HR Admin</t>
  </si>
  <si>
    <t>Termed Dept</t>
  </si>
  <si>
    <t>Intake and Enrollment</t>
  </si>
  <si>
    <t>Iroquois/Cottages NY TSSM</t>
  </si>
  <si>
    <t>IC unrest NA equity trans</t>
  </si>
  <si>
    <t>Temp rest NA beg bal</t>
  </si>
  <si>
    <t>Perm rest NA beg balance</t>
  </si>
  <si>
    <t>2410 Total</t>
  </si>
  <si>
    <t>State&amp;oth govt grant Cont</t>
  </si>
  <si>
    <t>THSC TAL Grants</t>
  </si>
  <si>
    <t>IC grant revenue</t>
  </si>
  <si>
    <t>Intraco other operating</t>
  </si>
  <si>
    <t>Non op mkt sec CMP int di</t>
  </si>
  <si>
    <t>Non op mkt sec CMP real G</t>
  </si>
  <si>
    <t>Non op int inc loans/note</t>
  </si>
  <si>
    <t>Non op mkt sec chg hold G</t>
  </si>
  <si>
    <t>Non op oth inv equity ear</t>
  </si>
  <si>
    <t>Chg unrl GL oth inv CMP</t>
  </si>
  <si>
    <t>Non op eq earn unconsol a</t>
  </si>
  <si>
    <t>IC derivatives cash payme</t>
  </si>
  <si>
    <t>IC DB plan non srv cst ce</t>
  </si>
  <si>
    <t>3650 Total</t>
  </si>
  <si>
    <t>Op invst inc CMP found in</t>
  </si>
  <si>
    <t>IC Treasury fees</t>
  </si>
  <si>
    <t>3650.3 Total</t>
  </si>
  <si>
    <t>Other food service revenu</t>
  </si>
  <si>
    <t>Management services reven</t>
  </si>
  <si>
    <t>Other operating revenue</t>
  </si>
  <si>
    <t>IC rev other operating 1</t>
  </si>
  <si>
    <t>3650.4 Total</t>
  </si>
  <si>
    <t>Clinical care RN</t>
  </si>
  <si>
    <t>Clin care spiritual care</t>
  </si>
  <si>
    <t>Clinical care other careg</t>
  </si>
  <si>
    <t>IC labor RN</t>
  </si>
  <si>
    <t>IC labor spiritual care</t>
  </si>
  <si>
    <t>Productive management</t>
  </si>
  <si>
    <t>Productive professional</t>
  </si>
  <si>
    <t>Productive clerical</t>
  </si>
  <si>
    <t>IC labor professional</t>
  </si>
  <si>
    <t>Intraco labor professiona</t>
  </si>
  <si>
    <t>OT RN</t>
  </si>
  <si>
    <t>OT management</t>
  </si>
  <si>
    <t>OT professional</t>
  </si>
  <si>
    <t>OT clerical</t>
  </si>
  <si>
    <t>Premium &amp; other RN</t>
  </si>
  <si>
    <t>Premium &amp; other managemen</t>
  </si>
  <si>
    <t>Premium &amp; other clerical</t>
  </si>
  <si>
    <t>PTO RN</t>
  </si>
  <si>
    <t>PTO management</t>
  </si>
  <si>
    <t>PTO professional</t>
  </si>
  <si>
    <t>PTO clerical</t>
  </si>
  <si>
    <t>PTO Accrual change</t>
  </si>
  <si>
    <t>Other nonprod RN</t>
  </si>
  <si>
    <t>Other nonprod other careg</t>
  </si>
  <si>
    <t>Other nonprod management</t>
  </si>
  <si>
    <t>Other nonprod professiona</t>
  </si>
  <si>
    <t>Other nonprod clerical</t>
  </si>
  <si>
    <t>Salary&amp;wage expWorkday de</t>
  </si>
  <si>
    <t>Appreciation award</t>
  </si>
  <si>
    <t>Severance expense</t>
  </si>
  <si>
    <t>Salary and wage allocatio</t>
  </si>
  <si>
    <t>Frng ben staff allocFTEhr</t>
  </si>
  <si>
    <t>IC System Office payroll</t>
  </si>
  <si>
    <t>IC System Off payroll frn</t>
  </si>
  <si>
    <t>IC Sys Off payroll add'l</t>
  </si>
  <si>
    <t>9312.1 Total</t>
  </si>
  <si>
    <t>FICA expense</t>
  </si>
  <si>
    <t>Health benefits self insu</t>
  </si>
  <si>
    <t>Health benefits HSA</t>
  </si>
  <si>
    <t>EE contributions medical</t>
  </si>
  <si>
    <t>IBNR adjustment</t>
  </si>
  <si>
    <t>Admin fees</t>
  </si>
  <si>
    <t>IC stop loss premiums</t>
  </si>
  <si>
    <t>IC stop loss recoveries</t>
  </si>
  <si>
    <t>Pharmacy claims</t>
  </si>
  <si>
    <t>IC pharmacy rebate</t>
  </si>
  <si>
    <t>Cobra payments former EE</t>
  </si>
  <si>
    <t>Dental</t>
  </si>
  <si>
    <t>Dental EE contributions</t>
  </si>
  <si>
    <t>Vision</t>
  </si>
  <si>
    <t>Vision EE contributions</t>
  </si>
  <si>
    <t>LT disability</t>
  </si>
  <si>
    <t>ST disability</t>
  </si>
  <si>
    <t>ST disability EE contribu</t>
  </si>
  <si>
    <t>Life insurance</t>
  </si>
  <si>
    <t>Life insur EE contributio</t>
  </si>
  <si>
    <t>AD&amp;D EE contributions</t>
  </si>
  <si>
    <t>Other insurance EE contri</t>
  </si>
  <si>
    <t>Retirement employer core</t>
  </si>
  <si>
    <t>Retiremnt emplyr match TH</t>
  </si>
  <si>
    <t>Retirement DC forfeitures</t>
  </si>
  <si>
    <t>IC workers compensation</t>
  </si>
  <si>
    <t>Unemployment state</t>
  </si>
  <si>
    <t>Employee tuition reimb</t>
  </si>
  <si>
    <t>Employee assistance progr</t>
  </si>
  <si>
    <t>Employee discounts/awards</t>
  </si>
  <si>
    <t>Frng ben staff alloc S&amp;W</t>
  </si>
  <si>
    <t>Other benefits</t>
  </si>
  <si>
    <t>9378.3 Total</t>
  </si>
  <si>
    <t>LTC prov for bad debt</t>
  </si>
  <si>
    <t>Med/surg supplies other</t>
  </si>
  <si>
    <t>Other patient supplies</t>
  </si>
  <si>
    <t>Rebates other</t>
  </si>
  <si>
    <t>Office supplies</t>
  </si>
  <si>
    <t>EE reim office supplies</t>
  </si>
  <si>
    <t>Forms</t>
  </si>
  <si>
    <t>Inbound freight on suppli</t>
  </si>
  <si>
    <t>Maintenance supplies</t>
  </si>
  <si>
    <t>Minor equip and instrumen</t>
  </si>
  <si>
    <t>Supplies allocation</t>
  </si>
  <si>
    <t>Medical director fees</t>
  </si>
  <si>
    <t>PMS outpatient and ancill</t>
  </si>
  <si>
    <t>PMS physical therapy</t>
  </si>
  <si>
    <t>Legal fees</t>
  </si>
  <si>
    <t>Accounting &amp; audit fees</t>
  </si>
  <si>
    <t>Software maint &amp; data ser</t>
  </si>
  <si>
    <t>Collection agency fees</t>
  </si>
  <si>
    <t>Billing fees</t>
  </si>
  <si>
    <t>Record storage</t>
  </si>
  <si>
    <t>Recruiting exp non physic</t>
  </si>
  <si>
    <t>Purchased service other</t>
  </si>
  <si>
    <t>Printing &amp; copy exp inter</t>
  </si>
  <si>
    <t>IC FinanceSharedServ allo</t>
  </si>
  <si>
    <t>IC System Office alloc ex</t>
  </si>
  <si>
    <t>IC SCM allocation expense</t>
  </si>
  <si>
    <t>IC TIS operating allocati</t>
  </si>
  <si>
    <t>IC HR allocation expense</t>
  </si>
  <si>
    <t>IC purchased services oth</t>
  </si>
  <si>
    <t>IC Hospitality Services a</t>
  </si>
  <si>
    <t>IC amort exp TIS</t>
  </si>
  <si>
    <t>Data lines</t>
  </si>
  <si>
    <t>Cellular &amp; mobile commun</t>
  </si>
  <si>
    <t>Pager exp</t>
  </si>
  <si>
    <t>Telecommunications</t>
  </si>
  <si>
    <t>EE reim communication exp</t>
  </si>
  <si>
    <t>IC occupancy</t>
  </si>
  <si>
    <t>Surety bonds</t>
  </si>
  <si>
    <t>IC professional liab exp</t>
  </si>
  <si>
    <t>IC insurance other exp</t>
  </si>
  <si>
    <t>Bad debt non patient</t>
  </si>
  <si>
    <t>Dues &amp; memberships</t>
  </si>
  <si>
    <t>Dues &amp; membership EE reim</t>
  </si>
  <si>
    <t>Books &amp; subscriptions EE</t>
  </si>
  <si>
    <t>Travel transportation</t>
  </si>
  <si>
    <t>Travel lodging</t>
  </si>
  <si>
    <t>Travel EE reimb</t>
  </si>
  <si>
    <t>Meals &amp; entertainment</t>
  </si>
  <si>
    <t>Meals &amp; entertainment EE</t>
  </si>
  <si>
    <t>Confernce seminar trainin</t>
  </si>
  <si>
    <t>Education expense EE reim</t>
  </si>
  <si>
    <t>License&amp;certification EE</t>
  </si>
  <si>
    <t>Meetings programs trainin</t>
  </si>
  <si>
    <t>Meetings EE reimb</t>
  </si>
  <si>
    <t>Sales tax</t>
  </si>
  <si>
    <t>Permits licenses accredtn</t>
  </si>
  <si>
    <t>Fines &amp; penalties</t>
  </si>
  <si>
    <t>Other taxes</t>
  </si>
  <si>
    <t>Donations community benef</t>
  </si>
  <si>
    <t>Bank fees</t>
  </si>
  <si>
    <t>Postage &amp; mailing</t>
  </si>
  <si>
    <t>Purchase discounts</t>
  </si>
  <si>
    <t>Other misc expense</t>
  </si>
  <si>
    <t>Other misc exp EE reim</t>
  </si>
  <si>
    <t>9379.5 Total</t>
  </si>
  <si>
    <t>Property taxes</t>
  </si>
  <si>
    <t>9380.1 Total</t>
  </si>
  <si>
    <t>IC interest exp other</t>
  </si>
  <si>
    <t>9381 Total</t>
  </si>
  <si>
    <t>Copier lease</t>
  </si>
  <si>
    <t>9382.1 Total</t>
  </si>
  <si>
    <t>CAM &amp; condo charges</t>
  </si>
  <si>
    <t>Equipment lease</t>
  </si>
  <si>
    <t>RE ROU Operating Lease Ex</t>
  </si>
  <si>
    <t>9382.2 Total</t>
  </si>
  <si>
    <t>Depr exp building</t>
  </si>
  <si>
    <t>9386.8 Total</t>
  </si>
  <si>
    <t>Depr exp IS hardware</t>
  </si>
  <si>
    <t>Depr exp IS software</t>
  </si>
  <si>
    <t>Intraco depr exp</t>
  </si>
  <si>
    <t>9388.8 Total</t>
  </si>
  <si>
    <t>R&amp;M auto maintenance</t>
  </si>
  <si>
    <t>R&amp;M other miscellaneous r</t>
  </si>
  <si>
    <t>Electricity</t>
  </si>
  <si>
    <t>Other utilities</t>
  </si>
  <si>
    <t>9392 Total</t>
  </si>
  <si>
    <t>Consulting fees</t>
  </si>
  <si>
    <t>CRM &amp; digital platforms &amp;</t>
  </si>
  <si>
    <t>Advertising print expense</t>
  </si>
  <si>
    <t>Advertising digital media</t>
  </si>
  <si>
    <t>Marcomm sponsorships expe</t>
  </si>
  <si>
    <t>9935 Total</t>
  </si>
  <si>
    <t>Grand Total</t>
  </si>
  <si>
    <t>Notes:</t>
  </si>
  <si>
    <t>The balance sheet accounts tie to the Balance Sheet as of 12/31/2023. For cost reporting purposes:</t>
  </si>
  <si>
    <t>(1) The balance sheet accounts are removed from the Jan - Jun 2023 detail, above.</t>
  </si>
  <si>
    <t>(2) The Net Income for the Jan - Jun 2023 is added as an adjustment to the Unrest NA BB/ Retained Earnings account (270000).</t>
  </si>
  <si>
    <t>%,LACTUALS,UPOSTED_TOTAL_AMT</t>
  </si>
  <si>
    <t>%,ATF,FACCOUNT</t>
  </si>
  <si>
    <t>%,ATF,FDESCR</t>
  </si>
  <si>
    <t>%,SBAL</t>
  </si>
  <si>
    <t>%,SBAL-1PER</t>
  </si>
  <si>
    <t>%,C</t>
  </si>
  <si>
    <t>%,SBAL-1YR</t>
  </si>
  <si>
    <t>%,SALLYEAR-1</t>
  </si>
  <si>
    <t>Balance Sheet</t>
  </si>
  <si>
    <t>Current Month vs Prior Month, Prior Year End</t>
  </si>
  <si>
    <t>($ in Whole Dollars)</t>
  </si>
  <si>
    <t>Current Year</t>
  </si>
  <si>
    <t>Prior Year</t>
  </si>
  <si>
    <t>Current Month</t>
  </si>
  <si>
    <t>Prior Month</t>
  </si>
  <si>
    <t>CM vs PM</t>
  </si>
  <si>
    <t>Year End</t>
  </si>
  <si>
    <t>CM vs PY YE</t>
  </si>
  <si>
    <t>Variance</t>
  </si>
  <si>
    <t>ASSETS</t>
  </si>
  <si>
    <t>Current assets:</t>
  </si>
  <si>
    <t>%,V100000</t>
  </si>
  <si>
    <t>100000</t>
  </si>
  <si>
    <t>Petty cash</t>
  </si>
  <si>
    <t>%,V100200</t>
  </si>
  <si>
    <t>100200</t>
  </si>
  <si>
    <t>Cash local other 1</t>
  </si>
  <si>
    <t>%,V100210</t>
  </si>
  <si>
    <t>100210</t>
  </si>
  <si>
    <t>Cash local other 2</t>
  </si>
  <si>
    <t>%,V100240</t>
  </si>
  <si>
    <t>100240</t>
  </si>
  <si>
    <t>Cash local other 5</t>
  </si>
  <si>
    <t>%,V100530</t>
  </si>
  <si>
    <t>100530</t>
  </si>
  <si>
    <t>%,FACCOUNT,TSYS_ACCT,XDYYNYY01,NCASH_EQUIVALENTS</t>
  </si>
  <si>
    <t>Cash and cash equivalents</t>
  </si>
  <si>
    <t>%,V101000</t>
  </si>
  <si>
    <t>101000</t>
  </si>
  <si>
    <t>%,V101010</t>
  </si>
  <si>
    <t>101010</t>
  </si>
  <si>
    <t>%,V101020</t>
  </si>
  <si>
    <t>101020</t>
  </si>
  <si>
    <t>Local operating pool invest</t>
  </si>
  <si>
    <t>%,V101030</t>
  </si>
  <si>
    <t>101030</t>
  </si>
  <si>
    <t>Loc op pool invest unrl GL</t>
  </si>
  <si>
    <t>%,FACCOUNT,TSYS_ACCT,XDYYNYY01,NINVESTMENTS_ST</t>
  </si>
  <si>
    <t>Investments</t>
  </si>
  <si>
    <t>%,FACCOUNT,TSYS_ACCT,XDYYNYY01,N102000</t>
  </si>
  <si>
    <t>Security lending collateral</t>
  </si>
  <si>
    <t>%,FACCOUNT,TSYS_ACCT,XDYYNYY01,NLIMITEDUSE_BOND_ST</t>
  </si>
  <si>
    <t>Held by trust under bond</t>
  </si>
  <si>
    <t>%,FACCOUNT,TSYS_ACCT,XDYYNYY01,NLIMITEDUSE_SIBP_ST</t>
  </si>
  <si>
    <t>Self ins ben plan &amp; other</t>
  </si>
  <si>
    <t>%,V112020</t>
  </si>
  <si>
    <t>112020</t>
  </si>
  <si>
    <t>ST bd des investments local</t>
  </si>
  <si>
    <t>%,V112030</t>
  </si>
  <si>
    <t>112030</t>
  </si>
  <si>
    <t>ST bd des invest local unrl GL</t>
  </si>
  <si>
    <t>%,FACCOUNT,TSYS_ACCT,XDYYNYY01,NLIMITEDUSE_BOARD_ST</t>
  </si>
  <si>
    <t>By Board</t>
  </si>
  <si>
    <t>%,V113060</t>
  </si>
  <si>
    <t>113060</t>
  </si>
  <si>
    <t>ST temp restr inv CMP unrl GL</t>
  </si>
  <si>
    <t>%,FACCOUNT,TSYS_ACCT,XDYYNYY01,NRESTRICT_DONOR_ST</t>
  </si>
  <si>
    <t>By Donors</t>
  </si>
  <si>
    <t>%,FACCOUNT,TSYS_ACCT,NLIMITEDUSE_ST</t>
  </si>
  <si>
    <t>Assets limited as to use, current</t>
  </si>
  <si>
    <t>%,V120150</t>
  </si>
  <si>
    <t>120150</t>
  </si>
  <si>
    <t>Gross AR LTC</t>
  </si>
  <si>
    <t>%,V120180</t>
  </si>
  <si>
    <t>120180</t>
  </si>
  <si>
    <t>%,V120190</t>
  </si>
  <si>
    <t>120190</t>
  </si>
  <si>
    <t>%,V120910</t>
  </si>
  <si>
    <t>120910</t>
  </si>
  <si>
    <t>AR Credit balance phys other 3</t>
  </si>
  <si>
    <t>%,FACCOUNT,TSYS_ACCT,XDYYNYY01,NAR_PAT_GROSS</t>
  </si>
  <si>
    <t>Gross patient AR</t>
  </si>
  <si>
    <t>%,FACCOUNT,TSYS_ACCT,XDYYNYY01,NAR_CONT_ALLOW</t>
  </si>
  <si>
    <t>Contractual AR allowances tot</t>
  </si>
  <si>
    <t>%,FACCOUNT,TSYS_ACCT,XDYYNYY01,NAR_PAT_ALLOW_CHAR</t>
  </si>
  <si>
    <t>Allowance for charity</t>
  </si>
  <si>
    <t>%,FACCOUNT,TSYS_ACCT,XDYYNYY01,NAR_PAT_ALLOW_OPER</t>
  </si>
  <si>
    <t>Allowance for oper adjustmnts</t>
  </si>
  <si>
    <t>%,V123520</t>
  </si>
  <si>
    <t>123520</t>
  </si>
  <si>
    <t>AR allow doubtful accts LTC</t>
  </si>
  <si>
    <t>%,FACCOUNT,TSYS_ACCT,XDYYNYY01,NAR_PAT_ALLOW_DOUBT</t>
  </si>
  <si>
    <t>Allow for doubtful accounts</t>
  </si>
  <si>
    <t>%,FACCOUNT,TSYS_ACCT,NAR_PAT_NET</t>
  </si>
  <si>
    <t>Patient accounts receivable, net</t>
  </si>
  <si>
    <t>%,V130300</t>
  </si>
  <si>
    <t>130300</t>
  </si>
  <si>
    <t>%,FACCOUNT,TSYS_ACCT,XDYYNYY01,NEST_REC_3RD_PARTY</t>
  </si>
  <si>
    <t>Est. receivables from third-party payors</t>
  </si>
  <si>
    <t>%,V140030</t>
  </si>
  <si>
    <t>140030</t>
  </si>
  <si>
    <t>Insurance co premiums rec</t>
  </si>
  <si>
    <t>%,V140180</t>
  </si>
  <si>
    <t>140180</t>
  </si>
  <si>
    <t>Interest receivable ext debt</t>
  </si>
  <si>
    <t>%,V140190</t>
  </si>
  <si>
    <t>140190</t>
  </si>
  <si>
    <t>SCM rebate &amp; patronage recvble</t>
  </si>
  <si>
    <t>%,V140230</t>
  </si>
  <si>
    <t>140230</t>
  </si>
  <si>
    <t>EE withhold loan/EE receivable</t>
  </si>
  <si>
    <t>%,V140240</t>
  </si>
  <si>
    <t>140240</t>
  </si>
  <si>
    <t>%,V140700</t>
  </si>
  <si>
    <t>140700</t>
  </si>
  <si>
    <t>%,V140701</t>
  </si>
  <si>
    <t>140701</t>
  </si>
  <si>
    <t>Misc receivable 1 allow</t>
  </si>
  <si>
    <t>%,V140702</t>
  </si>
  <si>
    <t>140702</t>
  </si>
  <si>
    <t>%,V140703</t>
  </si>
  <si>
    <t>140703</t>
  </si>
  <si>
    <t>%,V140706</t>
  </si>
  <si>
    <t>140706</t>
  </si>
  <si>
    <t>Misc receivable 4</t>
  </si>
  <si>
    <t>%,V140708</t>
  </si>
  <si>
    <t>140708</t>
  </si>
  <si>
    <t>Misc receivable 5</t>
  </si>
  <si>
    <t>%,V140839</t>
  </si>
  <si>
    <t>140839</t>
  </si>
  <si>
    <t>%,V140849</t>
  </si>
  <si>
    <t>140849</t>
  </si>
  <si>
    <t>%,V140929</t>
  </si>
  <si>
    <t>140929</t>
  </si>
  <si>
    <t>IC AR Pharmacy rebate</t>
  </si>
  <si>
    <t>%,FACCOUNT,TSYS_ACCT,XDYYNYY01,NOTHER_RECEIVABLES</t>
  </si>
  <si>
    <t>Other receivables</t>
  </si>
  <si>
    <t>%,V141200</t>
  </si>
  <si>
    <t>141200</t>
  </si>
  <si>
    <t>Inventory 1</t>
  </si>
  <si>
    <t>%,FACCOUNT,TSYS_ACCT,XDYYNYY01,NINVENTORY</t>
  </si>
  <si>
    <t>Inventory</t>
  </si>
  <si>
    <t>%,FACCOUNT,TSYS_ACCT,XDYYNYY01,NASSETS_HELD_FOR_SALE</t>
  </si>
  <si>
    <t>Assets held for sale</t>
  </si>
  <si>
    <t>%,V143010</t>
  </si>
  <si>
    <t>143010</t>
  </si>
  <si>
    <t>Prepaid insurance,benefits</t>
  </si>
  <si>
    <t>%,V143030</t>
  </si>
  <si>
    <t>143030</t>
  </si>
  <si>
    <t>Prepaid taxes</t>
  </si>
  <si>
    <t>%,V143050</t>
  </si>
  <si>
    <t>143050</t>
  </si>
  <si>
    <t>Prepaid rent</t>
  </si>
  <si>
    <t>%,V145000</t>
  </si>
  <si>
    <t>145000</t>
  </si>
  <si>
    <t>%,V146000</t>
  </si>
  <si>
    <t>146000</t>
  </si>
  <si>
    <t>%,V146909</t>
  </si>
  <si>
    <t>146909</t>
  </si>
  <si>
    <t>IC out of balance asset/liab</t>
  </si>
  <si>
    <t>%,FACCOUNT,TSYS_ACCT,XDYYNYY01,NPREPAID_EXP_OTHER</t>
  </si>
  <si>
    <t>Prepaid expenses and other current assets</t>
  </si>
  <si>
    <t>%,FACCOUNT,TSYS_ACCT,NCURRENT_ASSETS</t>
  </si>
  <si>
    <t>Total current assets</t>
  </si>
  <si>
    <t>Assets limited as to use:</t>
  </si>
  <si>
    <t>%,FACCOUNT,TSYS_ACCT,XDYYNYY01,NLIMITEDUSE_BOND_LT</t>
  </si>
  <si>
    <t>Held by trustee under bond indentures</t>
  </si>
  <si>
    <t>%,V151080</t>
  </si>
  <si>
    <t>151080</t>
  </si>
  <si>
    <t>LT def comp corp 457/451 plan</t>
  </si>
  <si>
    <t>%,V151100</t>
  </si>
  <si>
    <t>151100</t>
  </si>
  <si>
    <t>LT statutory reserve CMP</t>
  </si>
  <si>
    <t>%,V151120</t>
  </si>
  <si>
    <t>151120</t>
  </si>
  <si>
    <t>LT stat reserve local 1</t>
  </si>
  <si>
    <t>%,V151400</t>
  </si>
  <si>
    <t>151400</t>
  </si>
  <si>
    <t>LT other trust investments CMP</t>
  </si>
  <si>
    <t>%,V151402</t>
  </si>
  <si>
    <t>151402</t>
  </si>
  <si>
    <t>LT other trust invstmnts local</t>
  </si>
  <si>
    <t>%,FACCOUNT,TSYS_ACCT,XDYYNYY01,NLIMITEDUSE_SIBP_LT</t>
  </si>
  <si>
    <t>Self insurance, benefit plans &amp; other</t>
  </si>
  <si>
    <t>%,V152000</t>
  </si>
  <si>
    <t>152000</t>
  </si>
  <si>
    <t>LT bd des funds CMP</t>
  </si>
  <si>
    <t>%,V152010</t>
  </si>
  <si>
    <t>152010</t>
  </si>
  <si>
    <t>LT bd des funds CMP unrl GL</t>
  </si>
  <si>
    <t>%,FACCOUNT,TSYS_ACCT,XDYYNYY01,NLIMITEDUSE_BOARD_LT</t>
  </si>
  <si>
    <t>%,V153050</t>
  </si>
  <si>
    <t>153050</t>
  </si>
  <si>
    <t>%,V153060</t>
  </si>
  <si>
    <t>153060</t>
  </si>
  <si>
    <t>LT temp restr inv CMP unrl GL</t>
  </si>
  <si>
    <t>%,V155020</t>
  </si>
  <si>
    <t>155020</t>
  </si>
  <si>
    <t>%,V155030</t>
  </si>
  <si>
    <t>155030</t>
  </si>
  <si>
    <t>LT perm restr inv CMP unrl GL</t>
  </si>
  <si>
    <t>%,V155040</t>
  </si>
  <si>
    <t>155040</t>
  </si>
  <si>
    <t>LT perm restr invest local</t>
  </si>
  <si>
    <t>%,FACCOUNT,TSYS_ACCT,XDYYNYY01,NRESTRICTEDUSE_DONOR</t>
  </si>
  <si>
    <t>%,FACCOUNT,TSYS_ACCT,NLIMITEDUSE_LT</t>
  </si>
  <si>
    <t>Assets limited or restricted as to use, net of current</t>
  </si>
  <si>
    <t>Other Assets</t>
  </si>
  <si>
    <t>%,V160000</t>
  </si>
  <si>
    <t>160000</t>
  </si>
  <si>
    <t>Land</t>
  </si>
  <si>
    <t>%,V161000</t>
  </si>
  <si>
    <t>161000</t>
  </si>
  <si>
    <t>Land improvements</t>
  </si>
  <si>
    <t>%,V161010</t>
  </si>
  <si>
    <t>161010</t>
  </si>
  <si>
    <t>Building</t>
  </si>
  <si>
    <t>%,V161011</t>
  </si>
  <si>
    <t>161011</t>
  </si>
  <si>
    <t>Building improvements</t>
  </si>
  <si>
    <t>%,V161012</t>
  </si>
  <si>
    <t>161012</t>
  </si>
  <si>
    <t>Leasehold improvements</t>
  </si>
  <si>
    <t>%,V161900</t>
  </si>
  <si>
    <t>161900</t>
  </si>
  <si>
    <t>Moveable equipment,clinical</t>
  </si>
  <si>
    <t>%,V162000</t>
  </si>
  <si>
    <t>162000</t>
  </si>
  <si>
    <t>Moveable equipmnt,non-clinical</t>
  </si>
  <si>
    <t>%,V162001</t>
  </si>
  <si>
    <t>162001</t>
  </si>
  <si>
    <t>Auto</t>
  </si>
  <si>
    <t>%,V162010</t>
  </si>
  <si>
    <t>162010</t>
  </si>
  <si>
    <t>%,V162011</t>
  </si>
  <si>
    <t>162011</t>
  </si>
  <si>
    <t>%,V163010</t>
  </si>
  <si>
    <t>163010</t>
  </si>
  <si>
    <t>Capital lease equipment</t>
  </si>
  <si>
    <t>%,V165000</t>
  </si>
  <si>
    <t>165000</t>
  </si>
  <si>
    <t>Land improvements a/d</t>
  </si>
  <si>
    <t>%,V165010</t>
  </si>
  <si>
    <t>165010</t>
  </si>
  <si>
    <t>%,V165011</t>
  </si>
  <si>
    <t>165011</t>
  </si>
  <si>
    <t>Building improvements a/d</t>
  </si>
  <si>
    <t>%,V165012</t>
  </si>
  <si>
    <t>165012</t>
  </si>
  <si>
    <t>Leasehold improvements a/d</t>
  </si>
  <si>
    <t>%,V165900</t>
  </si>
  <si>
    <t>165900</t>
  </si>
  <si>
    <t>Moveable equipmnt,clinical a/d</t>
  </si>
  <si>
    <t>%,V166000</t>
  </si>
  <si>
    <t>166000</t>
  </si>
  <si>
    <t>Moveable equipmnt,non-clin a/d</t>
  </si>
  <si>
    <t>%,V166001</t>
  </si>
  <si>
    <t>166001</t>
  </si>
  <si>
    <t>Auto a/d</t>
  </si>
  <si>
    <t>%,V166010</t>
  </si>
  <si>
    <t>166010</t>
  </si>
  <si>
    <t>%,V166011</t>
  </si>
  <si>
    <t>166011</t>
  </si>
  <si>
    <t>%,V167010</t>
  </si>
  <si>
    <t>167010</t>
  </si>
  <si>
    <t>Capital lease equipment a/d</t>
  </si>
  <si>
    <t>%,V169000</t>
  </si>
  <si>
    <t>169000</t>
  </si>
  <si>
    <t>%,FACCOUNT,TSYS_ACCT,XDYYNYY01,NPPE_NET</t>
  </si>
  <si>
    <t>Property and equipment, net</t>
  </si>
  <si>
    <t>%,FACCOUNT,TSYS_ACCT,XDYYNYY01,NOP_LEASE_ASSET_NET</t>
  </si>
  <si>
    <t>Operating lease assets</t>
  </si>
  <si>
    <t>%,V170000</t>
  </si>
  <si>
    <t>170000</t>
  </si>
  <si>
    <t>Investmnt in entities external</t>
  </si>
  <si>
    <t>%,FACCOUNT,TSYS_ACCT,XDYYNYY01,NINVESTMENT_AFFIL</t>
  </si>
  <si>
    <t>Investments in unconsolidated affiliates</t>
  </si>
  <si>
    <t>%,V180000</t>
  </si>
  <si>
    <t>180000</t>
  </si>
  <si>
    <t>%,FACCOUNT,TSYS_ACCT,XDYYNYY01,NGOODWILL</t>
  </si>
  <si>
    <t>Excess of cost over net assets acquired</t>
  </si>
  <si>
    <t>%,FACCOUNT,TSYS_ACCT,XDYYNYY01,NOTH_INTANGIBLE_ASSET</t>
  </si>
  <si>
    <t>Other intangible assets</t>
  </si>
  <si>
    <t>%,FACCOUNT,TSYS_ACCT,XDYYNYY01,NPREPAID_PENSION_RET</t>
  </si>
  <si>
    <t>Prepaid pension &amp; retiree health costs</t>
  </si>
  <si>
    <t>%,V191000</t>
  </si>
  <si>
    <t>191000</t>
  </si>
  <si>
    <t>%,V197000</t>
  </si>
  <si>
    <t>197000</t>
  </si>
  <si>
    <t>%,V199009</t>
  </si>
  <si>
    <t>199009</t>
  </si>
  <si>
    <t>IC LT prepaid info systems TIS</t>
  </si>
  <si>
    <t>%,FACCOUNT,TSYS_ACCT,XDYYNYY01,NOTHER_ASSETS_LT</t>
  </si>
  <si>
    <t>Other long-term assets</t>
  </si>
  <si>
    <t>%,FACCOUNT,TSYS_ACCT,NASSETS</t>
  </si>
  <si>
    <t>Total assets</t>
  </si>
  <si>
    <t>LIABILITIES AND NET ASSETS</t>
  </si>
  <si>
    <t>Current liabilities:</t>
  </si>
  <si>
    <t>%,R,FACCOUNT,TSYS_ACCT,XDYYNYY01,NCP_LOC</t>
  </si>
  <si>
    <t>Commercial paper &amp; line of credit</t>
  </si>
  <si>
    <t>%,R,FACCOUNT,TSYS_ACCT,XDYYNYY01,NST_BORROWINGS</t>
  </si>
  <si>
    <t>Short-term borrowings</t>
  </si>
  <si>
    <t>%,V202050</t>
  </si>
  <si>
    <t>202050</t>
  </si>
  <si>
    <t>ST mortgage payable</t>
  </si>
  <si>
    <t>%,V202260</t>
  </si>
  <si>
    <t>202260</t>
  </si>
  <si>
    <t>ST capital lease oblig</t>
  </si>
  <si>
    <t>%,V209009</t>
  </si>
  <si>
    <t>209009</t>
  </si>
  <si>
    <t>IC current portion of LT debt</t>
  </si>
  <si>
    <t>%,R,FACCOUNT,TSYS_ACCT,XDYYNYY01,NLTDEBT_ST</t>
  </si>
  <si>
    <t>Current portion of long-term debt</t>
  </si>
  <si>
    <t>%,V205100</t>
  </si>
  <si>
    <t>205100</t>
  </si>
  <si>
    <t>RE ST liab operating lease</t>
  </si>
  <si>
    <t>%,R,FACCOUNT,TSYS_ACCT,XDYYNYY01,NOP_LEASE_LIAB_ST</t>
  </si>
  <si>
    <t>Operating lease liability ST</t>
  </si>
  <si>
    <t>%,R,FACCOUNT,TSYS_ACCT,XDYYNYY01,N210340</t>
  </si>
  <si>
    <t>Cash overdraft</t>
  </si>
  <si>
    <t>%,V210000</t>
  </si>
  <si>
    <t>210000</t>
  </si>
  <si>
    <t>%,V210200</t>
  </si>
  <si>
    <t>210200</t>
  </si>
  <si>
    <t>%,V210201</t>
  </si>
  <si>
    <t>210201</t>
  </si>
  <si>
    <t>AP manual 2</t>
  </si>
  <si>
    <t>%,V210300</t>
  </si>
  <si>
    <t>210300</t>
  </si>
  <si>
    <t>AP related party</t>
  </si>
  <si>
    <t>%,V210350</t>
  </si>
  <si>
    <t>210350</t>
  </si>
  <si>
    <t>%,V210540</t>
  </si>
  <si>
    <t>210540</t>
  </si>
  <si>
    <t>AP patient credit bal LTC</t>
  </si>
  <si>
    <t>%,V210810</t>
  </si>
  <si>
    <t>210810</t>
  </si>
  <si>
    <t>%,V210909</t>
  </si>
  <si>
    <t>210909</t>
  </si>
  <si>
    <t>%,V210919</t>
  </si>
  <si>
    <t>210919</t>
  </si>
  <si>
    <t>IC AP UAPO vendor payments</t>
  </si>
  <si>
    <t>%,V210929</t>
  </si>
  <si>
    <t>210929</t>
  </si>
  <si>
    <t>IC AP payroll</t>
  </si>
  <si>
    <t>%,V210989</t>
  </si>
  <si>
    <t>210989</t>
  </si>
  <si>
    <t>%,V211909</t>
  </si>
  <si>
    <t>211909</t>
  </si>
  <si>
    <t>Intraco AP</t>
  </si>
  <si>
    <t>%,V220100</t>
  </si>
  <si>
    <t>220100</t>
  </si>
  <si>
    <t>Accrued interest external</t>
  </si>
  <si>
    <t>%,V220130</t>
  </si>
  <si>
    <t>220130</t>
  </si>
  <si>
    <t>Accrued federal taxes</t>
  </si>
  <si>
    <t>%,V220140</t>
  </si>
  <si>
    <t>220140</t>
  </si>
  <si>
    <t>Accrued state taxes</t>
  </si>
  <si>
    <t>%,V220160</t>
  </si>
  <si>
    <t>220160</t>
  </si>
  <si>
    <t>%,V220330</t>
  </si>
  <si>
    <t>220330</t>
  </si>
  <si>
    <t>Current def rev entrance fees</t>
  </si>
  <si>
    <t>%,V220370</t>
  </si>
  <si>
    <t>220370</t>
  </si>
  <si>
    <t>Current def rev other</t>
  </si>
  <si>
    <t>%,V220390</t>
  </si>
  <si>
    <t>220390</t>
  </si>
  <si>
    <t>Other custodial funds payable</t>
  </si>
  <si>
    <t>%,V220500</t>
  </si>
  <si>
    <t>220500</t>
  </si>
  <si>
    <t>Security deposits payable 1</t>
  </si>
  <si>
    <t>%,V220501</t>
  </si>
  <si>
    <t>220501</t>
  </si>
  <si>
    <t>Security deposits payable 2</t>
  </si>
  <si>
    <t>%,V220502</t>
  </si>
  <si>
    <t>220502</t>
  </si>
  <si>
    <t>Security deposits payable 3</t>
  </si>
  <si>
    <t>%,V220720</t>
  </si>
  <si>
    <t>220720</t>
  </si>
  <si>
    <t>ST asset retirement obligation</t>
  </si>
  <si>
    <t>%,V221000</t>
  </si>
  <si>
    <t>221000</t>
  </si>
  <si>
    <t>%,V221001</t>
  </si>
  <si>
    <t>221001</t>
  </si>
  <si>
    <t>Other accrued liability 2</t>
  </si>
  <si>
    <t>%,R,FACCOUNT,TSYS_ACCT,XDYYNYY01,NAP_ACCRUEDEXP</t>
  </si>
  <si>
    <t>Accounts payable and accrued expenses</t>
  </si>
  <si>
    <t>%,V230000</t>
  </si>
  <si>
    <t>230000</t>
  </si>
  <si>
    <t>Accrued payroll manual</t>
  </si>
  <si>
    <t>%,V230010</t>
  </si>
  <si>
    <t>230010</t>
  </si>
  <si>
    <t>%,V230052</t>
  </si>
  <si>
    <t>230052</t>
  </si>
  <si>
    <t>Accrued bonuses ARC, cur year</t>
  </si>
  <si>
    <t>%,V230090</t>
  </si>
  <si>
    <t>230090</t>
  </si>
  <si>
    <t>%,V230100</t>
  </si>
  <si>
    <t>230100</t>
  </si>
  <si>
    <t>%,V230550</t>
  </si>
  <si>
    <t>230550</t>
  </si>
  <si>
    <t>EE state unemplymt withhldg</t>
  </si>
  <si>
    <t>%,V230570</t>
  </si>
  <si>
    <t>230570</t>
  </si>
  <si>
    <t>EE health savings withholding</t>
  </si>
  <si>
    <t>%,V230600</t>
  </si>
  <si>
    <t>230600</t>
  </si>
  <si>
    <t>EE 457b withholding</t>
  </si>
  <si>
    <t>%,V230610</t>
  </si>
  <si>
    <t>230610</t>
  </si>
  <si>
    <t>EE medical reimb withholding</t>
  </si>
  <si>
    <t>%,V230670</t>
  </si>
  <si>
    <t>230670</t>
  </si>
  <si>
    <t>EE cafeteria/gift shop withldg</t>
  </si>
  <si>
    <t>%,V230690</t>
  </si>
  <si>
    <t>230690</t>
  </si>
  <si>
    <t>EE fitness withholding</t>
  </si>
  <si>
    <t>%,V230720</t>
  </si>
  <si>
    <t>230720</t>
  </si>
  <si>
    <t>EE uniforms withholding</t>
  </si>
  <si>
    <t>%,V230730</t>
  </si>
  <si>
    <t>230730</t>
  </si>
  <si>
    <t>%,V231000</t>
  </si>
  <si>
    <t>231000</t>
  </si>
  <si>
    <t>Accrued FICA taxes payable</t>
  </si>
  <si>
    <t>%,V231010</t>
  </si>
  <si>
    <t>231010</t>
  </si>
  <si>
    <t>Med/pharm insurance payable</t>
  </si>
  <si>
    <t>%,V231050</t>
  </si>
  <si>
    <t>231050</t>
  </si>
  <si>
    <t>IBNR for self insur benefits</t>
  </si>
  <si>
    <t>%,V231100</t>
  </si>
  <si>
    <t>231100</t>
  </si>
  <si>
    <t>Accrued 403b emplyr core contr</t>
  </si>
  <si>
    <t>%,V231101</t>
  </si>
  <si>
    <t>231101</t>
  </si>
  <si>
    <t>%,V231110</t>
  </si>
  <si>
    <t>231110</t>
  </si>
  <si>
    <t>Accrued 403b employer match</t>
  </si>
  <si>
    <t>%,R,FACCOUNT,TSYS_ACCT,XDYYNYY01,NSAL_WAGE_REL_LIAB</t>
  </si>
  <si>
    <t>Salaries, wages and related liabilities</t>
  </si>
  <si>
    <t>%,R,FACCOUNT,TSYS_ACCT,XDYYNYY01,N240000</t>
  </si>
  <si>
    <t>Security lending obligation</t>
  </si>
  <si>
    <t>%,R,FACCOUNT,TSYS_ACCT,XDYYNYY01,NLIABS_HELD_FOR_SALE</t>
  </si>
  <si>
    <t>Liabilities held for sale</t>
  </si>
  <si>
    <t>%,V242200</t>
  </si>
  <si>
    <t>242200</t>
  </si>
  <si>
    <t>%,V242300</t>
  </si>
  <si>
    <t>242300</t>
  </si>
  <si>
    <t>Older PY PublicAid payable</t>
  </si>
  <si>
    <t>%,V242375</t>
  </si>
  <si>
    <t>242375</t>
  </si>
  <si>
    <t>NonHosp PublicAid payable</t>
  </si>
  <si>
    <t>%,V242800</t>
  </si>
  <si>
    <t>242800</t>
  </si>
  <si>
    <t>Accrued specific reserves</t>
  </si>
  <si>
    <t>%,R,FACCOUNT,TSYS_ACCT,XDYYNYY01,NEST_PAY_3RD_PARTY</t>
  </si>
  <si>
    <t>Estimated payables to third party payors, net</t>
  </si>
  <si>
    <t>%,R,FACCOUNT,TSYS_ACCT,XDYYNYY01,NPROF_WC_LIAB_ST</t>
  </si>
  <si>
    <t>Prof and workman's compensation</t>
  </si>
  <si>
    <t>%,R,FACCOUNT,TSYS_ACCT,NCURRENT_LIABILITIES</t>
  </si>
  <si>
    <t>Total current liabilities</t>
  </si>
  <si>
    <t>%,V252000</t>
  </si>
  <si>
    <t>252000</t>
  </si>
  <si>
    <t>LT mortgage payable</t>
  </si>
  <si>
    <t>%,V253011</t>
  </si>
  <si>
    <t>253011</t>
  </si>
  <si>
    <t>LT deferred financing cost</t>
  </si>
  <si>
    <t>%,V255000</t>
  </si>
  <si>
    <t>255000</t>
  </si>
  <si>
    <t>LT capital lease obligation</t>
  </si>
  <si>
    <t>%,V259009</t>
  </si>
  <si>
    <t>259009</t>
  </si>
  <si>
    <t>IC LT debt net of curr port</t>
  </si>
  <si>
    <t>%,R,FACCOUNT,TSYS_ACCT,XDYYNYY01,NLTDEBT</t>
  </si>
  <si>
    <t>Long-term debt, net of current portion</t>
  </si>
  <si>
    <t>%,V210413</t>
  </si>
  <si>
    <t>210413</t>
  </si>
  <si>
    <t>%,R,FACCOUNT,TSYS_ACCT,XDYYNYY01,NOP_LEASE_LIAB_LT</t>
  </si>
  <si>
    <t>Operating lease liability LT</t>
  </si>
  <si>
    <t>%,R,FACCOUNT,TSYS_ACCT,XDYYNYY01,NSELF_INS_RESERVES</t>
  </si>
  <si>
    <t>Self-insurance reserves</t>
  </si>
  <si>
    <t>%,R,FACCOUNT,TSYS_ACCT,XDYYNYY01,NACCRUED_PENSION_RET</t>
  </si>
  <si>
    <t>Accrued pension and retiree health costs</t>
  </si>
  <si>
    <t>%,V262000</t>
  </si>
  <si>
    <t>262000</t>
  </si>
  <si>
    <t>Deferred rev entrance fees</t>
  </si>
  <si>
    <t>%,V262010</t>
  </si>
  <si>
    <t>262010</t>
  </si>
  <si>
    <t>Refundable entrance fees</t>
  </si>
  <si>
    <t>%,R,FACCOUNT,TSYS_ACCT,XDYYNYY01,NDEF_REV_ENTRANCEFEE</t>
  </si>
  <si>
    <t>Entrance fees</t>
  </si>
  <si>
    <t>%,V263030</t>
  </si>
  <si>
    <t>263030</t>
  </si>
  <si>
    <t>LT deferred comp 457/451 liab</t>
  </si>
  <si>
    <t>%,V264030</t>
  </si>
  <si>
    <t>264030</t>
  </si>
  <si>
    <t>LT annuity payable</t>
  </si>
  <si>
    <t>%,V265000</t>
  </si>
  <si>
    <t>265000</t>
  </si>
  <si>
    <t>LT other liabilities 1</t>
  </si>
  <si>
    <t>%,V269009</t>
  </si>
  <si>
    <t>269009</t>
  </si>
  <si>
    <t>IC LT liabilities other</t>
  </si>
  <si>
    <t>%,R,FACCOUNT,TSYS_ACCT,XDYYNYY01,NOTHER_LIABILITIES_LT</t>
  </si>
  <si>
    <t>Other long-term liabilities</t>
  </si>
  <si>
    <t>%,R,FACCOUNT,TSYS_ACCT,NLIABILITIES</t>
  </si>
  <si>
    <t xml:space="preserve">            Total liabilities</t>
  </si>
  <si>
    <t>Net Assets:</t>
  </si>
  <si>
    <t>%,V270000</t>
  </si>
  <si>
    <t>270000</t>
  </si>
  <si>
    <t>Unrest NA BB/retained earnings</t>
  </si>
  <si>
    <t>%,V270119</t>
  </si>
  <si>
    <t>270119</t>
  </si>
  <si>
    <t>IC unrest NA equity transfers</t>
  </si>
  <si>
    <t>%,V270200</t>
  </si>
  <si>
    <t>270200</t>
  </si>
  <si>
    <t>UnrestNA rel from rest for cap</t>
  </si>
  <si>
    <t>%,V270210</t>
  </si>
  <si>
    <t>270210</t>
  </si>
  <si>
    <t>Unrest contr long lived assets</t>
  </si>
  <si>
    <t>%,R,FACCOUNT,TSYS_ACCT,XDYYNYY01,NUNREST_NA</t>
  </si>
  <si>
    <t>NA without donor restrictions</t>
  </si>
  <si>
    <t>%,R,FACCOUNT,TSYS_ACCT,NINCOME_STATEMENT</t>
  </si>
  <si>
    <t>Excess (deficit) of revenue over expense</t>
  </si>
  <si>
    <t>%,R,FACCOUNT,TSYS_ACCT,NUNREST_NA,NINCOME_STATEMENT</t>
  </si>
  <si>
    <t>%,V280000</t>
  </si>
  <si>
    <t>280000</t>
  </si>
  <si>
    <t>%,V280100</t>
  </si>
  <si>
    <t>280100</t>
  </si>
  <si>
    <t>Temp rest donation gift &amp; beq</t>
  </si>
  <si>
    <t>%,V280120</t>
  </si>
  <si>
    <t>280120</t>
  </si>
  <si>
    <t>Temp rest grants</t>
  </si>
  <si>
    <t>%,V280200</t>
  </si>
  <si>
    <t>280200</t>
  </si>
  <si>
    <t>Temp rest inv inc int div CMP</t>
  </si>
  <si>
    <t>%,V280220</t>
  </si>
  <si>
    <t>280220</t>
  </si>
  <si>
    <t>Temp rest inv inc real GL CMP</t>
  </si>
  <si>
    <t>%,V280240</t>
  </si>
  <si>
    <t>280240</t>
  </si>
  <si>
    <t>Tmp rest oth inv eqty earn CMP</t>
  </si>
  <si>
    <t>%,V280500</t>
  </si>
  <si>
    <t>280500</t>
  </si>
  <si>
    <t>Temp rest inv unrl GL chg CMP</t>
  </si>
  <si>
    <t>%,V280530</t>
  </si>
  <si>
    <t>280530</t>
  </si>
  <si>
    <t>Tmp rst oth inv unr GL chg ext</t>
  </si>
  <si>
    <t>%,V280600</t>
  </si>
  <si>
    <t>280600</t>
  </si>
  <si>
    <t>Temp NA rel from rest for ops</t>
  </si>
  <si>
    <t>%,V280610</t>
  </si>
  <si>
    <t>280610</t>
  </si>
  <si>
    <t>Temp NA rel from rest for cap</t>
  </si>
  <si>
    <t>%,R,FACCOUNT,TSYS_ACCT,XDYYNYY01,NTEMPREST_NA</t>
  </si>
  <si>
    <t>Donor restricted temp NA CI</t>
  </si>
  <si>
    <t>%,V290000</t>
  </si>
  <si>
    <t>290000</t>
  </si>
  <si>
    <t>%,V290130</t>
  </si>
  <si>
    <t>290130</t>
  </si>
  <si>
    <t>Perm rest inv inc real GL ext</t>
  </si>
  <si>
    <t>%,V290150</t>
  </si>
  <si>
    <t>290150</t>
  </si>
  <si>
    <t>Perm rest othinv eqty earn ext</t>
  </si>
  <si>
    <t>%,V290170</t>
  </si>
  <si>
    <t>290170</t>
  </si>
  <si>
    <t>Perm rest inv inc mgr fees ext</t>
  </si>
  <si>
    <t>%,V290210</t>
  </si>
  <si>
    <t>290210</t>
  </si>
  <si>
    <t>Perm rest inv unrl GL chg ext</t>
  </si>
  <si>
    <t>%,R,FACCOUNT,TSYS_ACCT,XDYYNYY01,NPERMREST_NA</t>
  </si>
  <si>
    <t>Donor restricted endow NA CI</t>
  </si>
  <si>
    <t>%,R,FACCOUNT,TSYS_ACCT,XDYYNYY01,NNCI_NETASSETS</t>
  </si>
  <si>
    <t>NCI net assets</t>
  </si>
  <si>
    <t>%,R,FACCOUNT,TSYS_ACCT,NNETASSETS_TOT,NINCOME_STATEMENT</t>
  </si>
  <si>
    <t>Total net assets</t>
  </si>
  <si>
    <t>%,R,FACCOUNT,TSYS_ACCT,NLIAB_NETASSETS,NINCOME_STATEMENT</t>
  </si>
  <si>
    <t>Total liabilities and net assets</t>
  </si>
  <si>
    <t>Control Totals</t>
  </si>
  <si>
    <t>Assets - Excel Calculation</t>
  </si>
  <si>
    <t>Liabilities - Excel Calculation</t>
  </si>
  <si>
    <t>Net Assets</t>
  </si>
  <si>
    <t>Check for Tree Nodes</t>
  </si>
  <si>
    <t>Check for Assets = LIAB + Net Assets</t>
  </si>
  <si>
    <t>Grand sum check</t>
  </si>
  <si>
    <t>Variable Name</t>
  </si>
  <si>
    <t>Variables</t>
  </si>
  <si>
    <t>Variable Description</t>
  </si>
  <si>
    <t>nvs_RID</t>
  </si>
  <si>
    <t>01BSWEB</t>
  </si>
  <si>
    <t>Report ID</t>
  </si>
  <si>
    <t>nvs_RTT</t>
  </si>
  <si>
    <t>CONS BS</t>
  </si>
  <si>
    <t>Report Title</t>
  </si>
  <si>
    <t>nvs_LYN</t>
  </si>
  <si>
    <t>SYS_BS01_ACT_CMPMPYE</t>
  </si>
  <si>
    <t>Layout Name</t>
  </si>
  <si>
    <t>nvs_RBU</t>
  </si>
  <si>
    <t>69101</t>
  </si>
  <si>
    <t>Requesting Business Unit</t>
  </si>
  <si>
    <t>nvs_RBN</t>
  </si>
  <si>
    <t>Requesting Business Unit Name</t>
  </si>
  <si>
    <t>nvs_ASD</t>
  </si>
  <si>
    <t>2023-12-31</t>
  </si>
  <si>
    <t>As of Date</t>
  </si>
  <si>
    <t>nvs_PER</t>
  </si>
  <si>
    <t>6</t>
  </si>
  <si>
    <t>Accounting Period</t>
  </si>
  <si>
    <t>nvs_APN</t>
  </si>
  <si>
    <t>Period 6 - 2023-12-01</t>
  </si>
  <si>
    <t>Accounting Period Name</t>
  </si>
  <si>
    <t>nvs_APA</t>
  </si>
  <si>
    <t>Accounting Period Abbreviation</t>
  </si>
  <si>
    <t>nvs_FY2</t>
  </si>
  <si>
    <t>24</t>
  </si>
  <si>
    <t>Fiscal Year 2</t>
  </si>
  <si>
    <t>nvs_FY4</t>
  </si>
  <si>
    <t>2024</t>
  </si>
  <si>
    <t>Fiscal Year 4</t>
  </si>
  <si>
    <t>nvs_PED</t>
  </si>
  <si>
    <t>Period End Date</t>
  </si>
  <si>
    <t>nvs_SCN</t>
  </si>
  <si>
    <t>B001SEN</t>
  </si>
  <si>
    <t>Scope Name</t>
  </si>
  <si>
    <t>nvs_SCD</t>
  </si>
  <si>
    <t>Scope Description causes errors in nVision</t>
  </si>
  <si>
    <t>Scope Description</t>
  </si>
  <si>
    <t>nvs_SFN</t>
  </si>
  <si>
    <t>BUSINESS_UNIT</t>
  </si>
  <si>
    <t>Scope Field Name</t>
  </si>
  <si>
    <t>nvs_SFV</t>
  </si>
  <si>
    <t>SENCONS</t>
  </si>
  <si>
    <t>Scope Field Value</t>
  </si>
  <si>
    <t>nvs_OPL</t>
  </si>
  <si>
    <t>ENG</t>
  </si>
  <si>
    <t>Operator Language</t>
  </si>
  <si>
    <t>nvs_STD</t>
  </si>
  <si>
    <t>Scope Tree Description</t>
  </si>
  <si>
    <t>nvs_DTS</t>
  </si>
  <si>
    <t>D</t>
  </si>
  <si>
    <t>Detail or Summary</t>
  </si>
  <si>
    <t>nvs_SFV_BU</t>
  </si>
  <si>
    <t>Scope Field Value BU</t>
  </si>
  <si>
    <t>nvs_SFD_BU</t>
  </si>
  <si>
    <t>TH Senior Communities</t>
  </si>
  <si>
    <t>Scope Field Descr BU</t>
  </si>
  <si>
    <t>nvs_SFV_OBU</t>
  </si>
  <si>
    <t>Scope Field Value OBU</t>
  </si>
  <si>
    <t>nvs_SFD_OBU</t>
  </si>
  <si>
    <t>Scope Field Descr OBU</t>
  </si>
  <si>
    <t>nvs_SFV_CC</t>
  </si>
  <si>
    <t>Scope Field Value Cost Center</t>
  </si>
  <si>
    <t>nvs_SFD_CC</t>
  </si>
  <si>
    <t>Scope Filed Descr Cost Center</t>
  </si>
  <si>
    <t>nvs_AST</t>
  </si>
  <si>
    <t>2099-06-30</t>
  </si>
  <si>
    <t>As of Date for Trees</t>
  </si>
  <si>
    <t>nvs_SLN</t>
  </si>
  <si>
    <t>Scope Level Name</t>
  </si>
  <si>
    <t>nvs_ICT</t>
  </si>
  <si>
    <t>1</t>
  </si>
  <si>
    <t>Instance counter</t>
  </si>
  <si>
    <t>nvs_SLD</t>
  </si>
  <si>
    <t>Scope Level Description</t>
  </si>
  <si>
    <t>nvs_IDN</t>
  </si>
  <si>
    <t>\\trinity-health.org\Corp\NO\DC\Apps\PSFSCM\psoft\prod\fscmprd\nvision\INSTANCE</t>
  </si>
  <si>
    <t>Directory Template</t>
  </si>
  <si>
    <t>nvs_IFN</t>
  </si>
  <si>
    <t>THSC BS 2023-12-31.xlsm</t>
  </si>
  <si>
    <t>File Template</t>
  </si>
  <si>
    <t>nvs_BUN</t>
  </si>
  <si>
    <t>Error</t>
  </si>
  <si>
    <t>Bus Unit Name</t>
  </si>
  <si>
    <t>nvs_OPR</t>
  </si>
  <si>
    <t>VKHG3566</t>
  </si>
  <si>
    <t>Operator ID</t>
  </si>
  <si>
    <t>nvs_LAN</t>
  </si>
  <si>
    <t>Language Code</t>
  </si>
  <si>
    <t>nvs_SFD</t>
  </si>
  <si>
    <t>Scope Field Descr</t>
  </si>
  <si>
    <t>nvs_DES</t>
  </si>
  <si>
    <t>Scope Descriptive Field</t>
  </si>
  <si>
    <t>nvs_OPC</t>
  </si>
  <si>
    <t>Z_DEFAULT_PML</t>
  </si>
  <si>
    <t>Operator Class</t>
  </si>
  <si>
    <t>nvs_RBK</t>
  </si>
  <si>
    <t>(None)</t>
  </si>
  <si>
    <t>Report Book Name</t>
  </si>
  <si>
    <t>nvs_STN</t>
  </si>
  <si>
    <t>Scope Tree Name</t>
  </si>
  <si>
    <t>nvs_ENDTIME</t>
  </si>
  <si>
    <t>Report End Time</t>
  </si>
  <si>
    <t>nvs_EXECTIME</t>
  </si>
  <si>
    <t>Elapsed Time</t>
  </si>
  <si>
    <t>%,ATF,FACCOUNT,UDESCR</t>
  </si>
  <si>
    <t>%,Y2023007</t>
  </si>
  <si>
    <t>%,Y2023008</t>
  </si>
  <si>
    <t>%,Y2023009</t>
  </si>
  <si>
    <t>%,Y2023010</t>
  </si>
  <si>
    <t>%,Y2023011</t>
  </si>
  <si>
    <t>%,Y2023012</t>
  </si>
  <si>
    <t>%,Y2024001</t>
  </si>
  <si>
    <t>%,Y2024002</t>
  </si>
  <si>
    <t>%,Y2024003</t>
  </si>
  <si>
    <t>%,Y2024004</t>
  </si>
  <si>
    <t>%,Y2024005</t>
  </si>
  <si>
    <t>%,Y2024006</t>
  </si>
  <si>
    <t>%,S12MTHROLL,XS</t>
  </si>
  <si>
    <t>Statement of Operations</t>
  </si>
  <si>
    <t>Rolling 12 Month Actual Trend</t>
  </si>
  <si>
    <t>%,AFF,FACCOUNTING_PERIOD</t>
  </si>
  <si>
    <t>Hidden Row</t>
  </si>
  <si>
    <t>2023-7</t>
  </si>
  <si>
    <t>2023-8</t>
  </si>
  <si>
    <t>2023-9</t>
  </si>
  <si>
    <t>2023-10</t>
  </si>
  <si>
    <t>2023-11</t>
  </si>
  <si>
    <t>2023-12</t>
  </si>
  <si>
    <t>2024-1</t>
  </si>
  <si>
    <t>2024-2</t>
  </si>
  <si>
    <t>2024-3</t>
  </si>
  <si>
    <t>2024-4</t>
  </si>
  <si>
    <t>2024-5</t>
  </si>
  <si>
    <t>2024-6</t>
  </si>
  <si>
    <t>Annual</t>
  </si>
  <si>
    <t>Revenues</t>
  </si>
  <si>
    <t>%,R,FACCOUNT,TSYS_ACCT,XDYYNYY01,NGROSS_HOSPITAL_INP</t>
  </si>
  <si>
    <t>Gross hospital inpatient rev</t>
  </si>
  <si>
    <t>%,R,FACCOUNT,TSYS_ACCT,XDYYNYY01,NGROSS_AMBULATORY</t>
  </si>
  <si>
    <t>Gross ambulatory services rev</t>
  </si>
  <si>
    <t>%,R,FACCOUNT,TSYS_ACCT,XDYYNYY01,NGROSS_PHYSICIAN_REV</t>
  </si>
  <si>
    <t>Gross physician revenue</t>
  </si>
  <si>
    <t>%,V330000</t>
  </si>
  <si>
    <t>330000</t>
  </si>
  <si>
    <t>LTC routine rev</t>
  </si>
  <si>
    <t>%,V330010</t>
  </si>
  <si>
    <t>330010</t>
  </si>
  <si>
    <t>LTC routine rev Medicare trad</t>
  </si>
  <si>
    <t>%,V330020</t>
  </si>
  <si>
    <t>330020</t>
  </si>
  <si>
    <t>LTC routine rev Medicare mgd</t>
  </si>
  <si>
    <t>%,V330030</t>
  </si>
  <si>
    <t>330030</t>
  </si>
  <si>
    <t>LTC routine rev Pub Aid trad</t>
  </si>
  <si>
    <t>%,V330090</t>
  </si>
  <si>
    <t>330090</t>
  </si>
  <si>
    <t>LTC routine rev self pay</t>
  </si>
  <si>
    <t>%,V330300</t>
  </si>
  <si>
    <t>330300</t>
  </si>
  <si>
    <t>LTC routine rev oth pay 1</t>
  </si>
  <si>
    <t>%,V331015</t>
  </si>
  <si>
    <t>331015</t>
  </si>
  <si>
    <t>LTC physical therapy serv rev</t>
  </si>
  <si>
    <t>%,V331030</t>
  </si>
  <si>
    <t>331030</t>
  </si>
  <si>
    <t>LTC occ therapy serv revenue</t>
  </si>
  <si>
    <t>%,V331045</t>
  </si>
  <si>
    <t>331045</t>
  </si>
  <si>
    <t>LTC speech therapy serv rev</t>
  </si>
  <si>
    <t>%,V331060</t>
  </si>
  <si>
    <t>331060</t>
  </si>
  <si>
    <t>LTC pharmacy services revenue</t>
  </si>
  <si>
    <t>%,V331075</t>
  </si>
  <si>
    <t>331075</t>
  </si>
  <si>
    <t>LTC medical supplies revenue</t>
  </si>
  <si>
    <t>%,V331090</t>
  </si>
  <si>
    <t>331090</t>
  </si>
  <si>
    <t>LTC lab services revenue</t>
  </si>
  <si>
    <t>%,V331105</t>
  </si>
  <si>
    <t>331105</t>
  </si>
  <si>
    <t>LTC transport services revenue</t>
  </si>
  <si>
    <t>%,V331120</t>
  </si>
  <si>
    <t>331120</t>
  </si>
  <si>
    <t>LTC specialty equip revenue</t>
  </si>
  <si>
    <t>%,V331135</t>
  </si>
  <si>
    <t>331135</t>
  </si>
  <si>
    <t>LTC personal care supply rev</t>
  </si>
  <si>
    <t>%,V331150</t>
  </si>
  <si>
    <t>331150</t>
  </si>
  <si>
    <t>LTC Xray service revenue</t>
  </si>
  <si>
    <t>%,V331500</t>
  </si>
  <si>
    <t>331500</t>
  </si>
  <si>
    <t>LTC other ancillary revenue</t>
  </si>
  <si>
    <t>%,V331600</t>
  </si>
  <si>
    <t>331600</t>
  </si>
  <si>
    <t>LTC ancillary, Medicare A</t>
  </si>
  <si>
    <t>%,V331610</t>
  </si>
  <si>
    <t>331610</t>
  </si>
  <si>
    <t>LTC ancillary, Medicare B</t>
  </si>
  <si>
    <t>%,V331640</t>
  </si>
  <si>
    <t>331640</t>
  </si>
  <si>
    <t>LTC ancillary, Pub Aid</t>
  </si>
  <si>
    <t>%,R,FACCOUNT,TSYS_ACCT,XDYYNYY01,NGROSS_LTC</t>
  </si>
  <si>
    <t>Gross LTC revenue</t>
  </si>
  <si>
    <t>%,R,FACCOUNT,TSYS_ACCT,XDYYNYY01,NGROSS_HOME_CARE</t>
  </si>
  <si>
    <t>Gross home care related rev</t>
  </si>
  <si>
    <t>%,R,FACCOUNT,TSYS_ACCT,NGROSS_PATIENT_REV</t>
  </si>
  <si>
    <t>Gross patient revenue</t>
  </si>
  <si>
    <t>%,V404010</t>
  </si>
  <si>
    <t>404010</t>
  </si>
  <si>
    <t>LTC contractl allow Mcare trd</t>
  </si>
  <si>
    <t>%,V404030</t>
  </si>
  <si>
    <t>404030</t>
  </si>
  <si>
    <t>LTC contra allow PubAid trd</t>
  </si>
  <si>
    <t>%,V404060</t>
  </si>
  <si>
    <t>404060</t>
  </si>
  <si>
    <t>LTC cont allow Comm</t>
  </si>
  <si>
    <t>%,V404090</t>
  </si>
  <si>
    <t>404090</t>
  </si>
  <si>
    <t>LTC cont allow Self Pay</t>
  </si>
  <si>
    <t>%,V404300</t>
  </si>
  <si>
    <t>404300</t>
  </si>
  <si>
    <t>LTC C/A oth pay 1</t>
  </si>
  <si>
    <t>%,V404400</t>
  </si>
  <si>
    <t>404400</t>
  </si>
  <si>
    <t>LTC ancillary C/A, Medicare A</t>
  </si>
  <si>
    <t>%,V404420</t>
  </si>
  <si>
    <t>404420</t>
  </si>
  <si>
    <t>LTC ancillary C/A, Mcare Mgd</t>
  </si>
  <si>
    <t>%,V404430</t>
  </si>
  <si>
    <t>404430</t>
  </si>
  <si>
    <t>LTC anc C/A,Mcare Mgd Non PDPM</t>
  </si>
  <si>
    <t>%,V404440</t>
  </si>
  <si>
    <t>404440</t>
  </si>
  <si>
    <t>LTC ancillary C/A, Pub Aid</t>
  </si>
  <si>
    <t>%,V404450</t>
  </si>
  <si>
    <t>404450</t>
  </si>
  <si>
    <t>LTC ancillary C/A, Pub Aid mgd</t>
  </si>
  <si>
    <t>%,V404460</t>
  </si>
  <si>
    <t>404460</t>
  </si>
  <si>
    <t>LTC ancillary C/A, Insurance</t>
  </si>
  <si>
    <t>%,FACCOUNT,TSYS_ACCT,XDYYNYY01,NCONTALLOW_TOT</t>
  </si>
  <si>
    <t>Contractual allowance</t>
  </si>
  <si>
    <t>%,FACCOUNT,TSYS_ACCT,XDYYNYY01,NALLOW_SELF_INS</t>
  </si>
  <si>
    <t>Allow for self ins benefits</t>
  </si>
  <si>
    <t>%,FACCOUNT,TSYS_ACCT,XDYYNYY01,NOPER_ADJ</t>
  </si>
  <si>
    <t>Operational adjustments</t>
  </si>
  <si>
    <t>%,FACCOUNT,TSYS_ACCT,XDYYNYY01,NDSH_UNCOMP</t>
  </si>
  <si>
    <t>DSH and uncompensated care</t>
  </si>
  <si>
    <t>%,V440060</t>
  </si>
  <si>
    <t>440060</t>
  </si>
  <si>
    <t>LTC charity</t>
  </si>
  <si>
    <t>%,FACCOUNT,TSYS_ACCT,XDYYNYY01,NCHARITY_ALLOW</t>
  </si>
  <si>
    <t>Charity care allowances</t>
  </si>
  <si>
    <t>%,V450060</t>
  </si>
  <si>
    <t>450060</t>
  </si>
  <si>
    <t>%,V450070</t>
  </si>
  <si>
    <t>450070</t>
  </si>
  <si>
    <t>HH prov for bad debt</t>
  </si>
  <si>
    <t>%,V450500</t>
  </si>
  <si>
    <t>450500</t>
  </si>
  <si>
    <t>Provision for bad debt 1</t>
  </si>
  <si>
    <t>%,FACCOUNT,TSYS_ACCT,XDYYNYY01,NPATIENT_BAD_DEBT</t>
  </si>
  <si>
    <t>Provision for pat bad debts</t>
  </si>
  <si>
    <t>%,R,FACCOUNT,TSYS_ACCT,NNET_PATIENT_REV</t>
  </si>
  <si>
    <t>Net patient service revenue</t>
  </si>
  <si>
    <t>%,R,FACCOUNT,TSYS_ACCT,XDYYNYY01,NPREMIUM_REVENUE</t>
  </si>
  <si>
    <t>Premium revenue</t>
  </si>
  <si>
    <t>%,V510030</t>
  </si>
  <si>
    <t>510030</t>
  </si>
  <si>
    <t>Capitation rev other Mgd Care</t>
  </si>
  <si>
    <t>%,R,FACCOUNT,TSYS_ACCT,XDYYNYY01,NCAP_REVENUE</t>
  </si>
  <si>
    <t>Provider capitation rev</t>
  </si>
  <si>
    <t>%,R,FACCOUNT,TSYS_ACCT,XDYYNYY01,NCAP_REVENUE_PACE</t>
  </si>
  <si>
    <t>PACE capitation revenue</t>
  </si>
  <si>
    <t>%,R,FACCOUNT,TSYS_ACCT,XDYYNYY01,NCAP_REV_CARE_COORD</t>
  </si>
  <si>
    <t>Care coordination cap rev</t>
  </si>
  <si>
    <t>%,R,FACCOUNT,TSYS_ACCT,NCAP_REVENUE_TOT</t>
  </si>
  <si>
    <t>Capitation revenue</t>
  </si>
  <si>
    <t>%,V522000</t>
  </si>
  <si>
    <t>522000</t>
  </si>
  <si>
    <t>Op invst inc CMP found int div</t>
  </si>
  <si>
    <t>%,V522030</t>
  </si>
  <si>
    <t>522030</t>
  </si>
  <si>
    <t>Op invst inc loc found int div</t>
  </si>
  <si>
    <t>%,R,FACCOUNT,TSYS_ACCT,XDYYNYY01,NOP_INVEST_INC</t>
  </si>
  <si>
    <t>Operating investment income</t>
  </si>
  <si>
    <t>%,V531000</t>
  </si>
  <si>
    <t>531000</t>
  </si>
  <si>
    <t>Restricted net assets released</t>
  </si>
  <si>
    <t>%,R,FACCOUNT,TSYS_ACCT,XDYYNYY01,N531000</t>
  </si>
  <si>
    <t>%,R,FACCOUNT,TSYS_ACCT,XDYYNYY01,NEQUITY_GL_DIVIDENDS</t>
  </si>
  <si>
    <t>EquityGL affil &amp; Cst mthd divd</t>
  </si>
  <si>
    <t>%,R,FACCOUNT,TSYS_ACCT,XDYYNYY01,NGAINSHARE_BPCI_REV</t>
  </si>
  <si>
    <t>Gainshare &amp; BPCI risk revenue</t>
  </si>
  <si>
    <t>%,V550200</t>
  </si>
  <si>
    <t>550200</t>
  </si>
  <si>
    <t>Provider incentive rev other</t>
  </si>
  <si>
    <t>%,V550300</t>
  </si>
  <si>
    <t>550300</t>
  </si>
  <si>
    <t>Assisted Living routine rev</t>
  </si>
  <si>
    <t>%,V550304</t>
  </si>
  <si>
    <t>550304</t>
  </si>
  <si>
    <t>Assisted Living routine,PubAid</t>
  </si>
  <si>
    <t>%,V550310</t>
  </si>
  <si>
    <t>550310</t>
  </si>
  <si>
    <t>Assisted Living ADL revenue</t>
  </si>
  <si>
    <t>%,V550320</t>
  </si>
  <si>
    <t>550320</t>
  </si>
  <si>
    <t>Assisted Livng memory loss rev</t>
  </si>
  <si>
    <t>%,V550330</t>
  </si>
  <si>
    <t>550330</t>
  </si>
  <si>
    <t>Home for the Aged revenue</t>
  </si>
  <si>
    <t>%,V550340</t>
  </si>
  <si>
    <t>550340</t>
  </si>
  <si>
    <t>Assisted living allowance</t>
  </si>
  <si>
    <t>%,V550600</t>
  </si>
  <si>
    <t>550600</t>
  </si>
  <si>
    <t>Independent Living routine rev</t>
  </si>
  <si>
    <t>%,V550610</t>
  </si>
  <si>
    <t>550610</t>
  </si>
  <si>
    <t>Independnt Living ancillry rev</t>
  </si>
  <si>
    <t>%,V550620</t>
  </si>
  <si>
    <t>550620</t>
  </si>
  <si>
    <t>Independent Living allowance</t>
  </si>
  <si>
    <t>%,V551000</t>
  </si>
  <si>
    <t>551000</t>
  </si>
  <si>
    <t>Federal awards Contribution</t>
  </si>
  <si>
    <t>%,V551010</t>
  </si>
  <si>
    <t>551010</t>
  </si>
  <si>
    <t>State&amp;oth govt grant Contribut</t>
  </si>
  <si>
    <t>%,V551012</t>
  </si>
  <si>
    <t>551012</t>
  </si>
  <si>
    <t>State&amp;oth CARES Act pass thru</t>
  </si>
  <si>
    <t>%,V551099</t>
  </si>
  <si>
    <t>551099</t>
  </si>
  <si>
    <t>%,V552000</t>
  </si>
  <si>
    <t>552000</t>
  </si>
  <si>
    <t>Unrestricted contributions rev</t>
  </si>
  <si>
    <t>%,V553000</t>
  </si>
  <si>
    <t>553000</t>
  </si>
  <si>
    <t>Cafeteria revenue</t>
  </si>
  <si>
    <t>%,V553080</t>
  </si>
  <si>
    <t>553080</t>
  </si>
  <si>
    <t>Other operating revenue II</t>
  </si>
  <si>
    <t>%,V553090</t>
  </si>
  <si>
    <t>553090</t>
  </si>
  <si>
    <t>Other food service revenue</t>
  </si>
  <si>
    <t>%,V554070</t>
  </si>
  <si>
    <t>554070</t>
  </si>
  <si>
    <t>Gift shop revenue</t>
  </si>
  <si>
    <t>%,V554090</t>
  </si>
  <si>
    <t>554090</t>
  </si>
  <si>
    <t>Barber and beauty revenue</t>
  </si>
  <si>
    <t>%,V556030</t>
  </si>
  <si>
    <t>556030</t>
  </si>
  <si>
    <t>Management services revenue</t>
  </si>
  <si>
    <t>%,V556040</t>
  </si>
  <si>
    <t>556040</t>
  </si>
  <si>
    <t>Other support services revenue</t>
  </si>
  <si>
    <t>%,V557010</t>
  </si>
  <si>
    <t>557010</t>
  </si>
  <si>
    <t>Entrance fee amortization rev</t>
  </si>
  <si>
    <t>%,V558010</t>
  </si>
  <si>
    <t>558010</t>
  </si>
  <si>
    <t>Gain on sale of PP&amp;E</t>
  </si>
  <si>
    <t>%,V559010</t>
  </si>
  <si>
    <t>559010</t>
  </si>
  <si>
    <t>Other rental income</t>
  </si>
  <si>
    <t>%,V559500</t>
  </si>
  <si>
    <t>559500</t>
  </si>
  <si>
    <t>%,V590009</t>
  </si>
  <si>
    <t>590009</t>
  </si>
  <si>
    <t>%,R,FACCOUNT,TSYS_ACCT,XDYYNYY01,NOTHER_OP_REV</t>
  </si>
  <si>
    <t>Other revenue</t>
  </si>
  <si>
    <t>%,R,FACCOUNT,TSYS_ACCT,NOP_REV</t>
  </si>
  <si>
    <t>Total operating revenue</t>
  </si>
  <si>
    <t>Expenses</t>
  </si>
  <si>
    <t>%,V600030</t>
  </si>
  <si>
    <t>600030</t>
  </si>
  <si>
    <t>%,V600070</t>
  </si>
  <si>
    <t>600070</t>
  </si>
  <si>
    <t>Clin care lic caregiver lev 1</t>
  </si>
  <si>
    <t>%,V600080</t>
  </si>
  <si>
    <t>600080</t>
  </si>
  <si>
    <t>Clin care lic caregiver lev 2</t>
  </si>
  <si>
    <t>%,V600100</t>
  </si>
  <si>
    <t>600100</t>
  </si>
  <si>
    <t>%,V600110</t>
  </si>
  <si>
    <t>600110</t>
  </si>
  <si>
    <t>Clinical care other caregiver</t>
  </si>
  <si>
    <t>%,V600239</t>
  </si>
  <si>
    <t>600239</t>
  </si>
  <si>
    <t>%,V600309</t>
  </si>
  <si>
    <t>600309</t>
  </si>
  <si>
    <t>%,V600319</t>
  </si>
  <si>
    <t>600319</t>
  </si>
  <si>
    <t>IC labor other caregivers</t>
  </si>
  <si>
    <t>%,V600620</t>
  </si>
  <si>
    <t>600620</t>
  </si>
  <si>
    <t>%,V600630</t>
  </si>
  <si>
    <t>600630</t>
  </si>
  <si>
    <t>%,V600650</t>
  </si>
  <si>
    <t>600650</t>
  </si>
  <si>
    <t>Productive support services</t>
  </si>
  <si>
    <t>%,V600660</t>
  </si>
  <si>
    <t>600660</t>
  </si>
  <si>
    <t>%,V600819</t>
  </si>
  <si>
    <t>600819</t>
  </si>
  <si>
    <t>%,V601010</t>
  </si>
  <si>
    <t>601010</t>
  </si>
  <si>
    <t>%,V601060</t>
  </si>
  <si>
    <t>601060</t>
  </si>
  <si>
    <t>OT lic caregvr level 2</t>
  </si>
  <si>
    <t>%,V601080</t>
  </si>
  <si>
    <t>601080</t>
  </si>
  <si>
    <t>OT spiritual care</t>
  </si>
  <si>
    <t>%,V601090</t>
  </si>
  <si>
    <t>601090</t>
  </si>
  <si>
    <t>OT other caregiver</t>
  </si>
  <si>
    <t>%,V601100</t>
  </si>
  <si>
    <t>601100</t>
  </si>
  <si>
    <t>%,V601110</t>
  </si>
  <si>
    <t>601110</t>
  </si>
  <si>
    <t>%,V601130</t>
  </si>
  <si>
    <t>601130</t>
  </si>
  <si>
    <t>OT support services</t>
  </si>
  <si>
    <t>%,V601140</t>
  </si>
  <si>
    <t>601140</t>
  </si>
  <si>
    <t>%,V602030</t>
  </si>
  <si>
    <t>602030</t>
  </si>
  <si>
    <t>Train &amp; edu RN</t>
  </si>
  <si>
    <t>%,V602080</t>
  </si>
  <si>
    <t>602080</t>
  </si>
  <si>
    <t>Train &amp; edu lic caregivr lev 2</t>
  </si>
  <si>
    <t>%,V602100</t>
  </si>
  <si>
    <t>602100</t>
  </si>
  <si>
    <t>Train &amp; edu spiritual care</t>
  </si>
  <si>
    <t>%,V602110</t>
  </si>
  <si>
    <t>602110</t>
  </si>
  <si>
    <t>Train &amp; edu other caregiver</t>
  </si>
  <si>
    <t>%,V602120</t>
  </si>
  <si>
    <t>602120</t>
  </si>
  <si>
    <t>Train &amp; edu management</t>
  </si>
  <si>
    <t>%,V602130</t>
  </si>
  <si>
    <t>602130</t>
  </si>
  <si>
    <t>Train &amp; edu professional</t>
  </si>
  <si>
    <t>%,V602140</t>
  </si>
  <si>
    <t>602140</t>
  </si>
  <si>
    <t>Train &amp; edu skilled &amp; special</t>
  </si>
  <si>
    <t>%,V602150</t>
  </si>
  <si>
    <t>602150</t>
  </si>
  <si>
    <t>Train &amp; edu support services</t>
  </si>
  <si>
    <t>%,V602160</t>
  </si>
  <si>
    <t>602160</t>
  </si>
  <si>
    <t>Train &amp; edu clerical</t>
  </si>
  <si>
    <t>%,V603030</t>
  </si>
  <si>
    <t>603030</t>
  </si>
  <si>
    <t>%,V603070</t>
  </si>
  <si>
    <t>603070</t>
  </si>
  <si>
    <t>Prem &amp; oth lic caregiver lev1</t>
  </si>
  <si>
    <t>%,V603080</t>
  </si>
  <si>
    <t>603080</t>
  </si>
  <si>
    <t>Prem &amp; oth lic caregiver lev2</t>
  </si>
  <si>
    <t>%,V603100</t>
  </si>
  <si>
    <t>603100</t>
  </si>
  <si>
    <t>Premium &amp; oth spiritualcare</t>
  </si>
  <si>
    <t>%,V603110</t>
  </si>
  <si>
    <t>603110</t>
  </si>
  <si>
    <t>Premium &amp; other oth caregiver</t>
  </si>
  <si>
    <t>%,V603120</t>
  </si>
  <si>
    <t>603120</t>
  </si>
  <si>
    <t>Premium &amp; other management</t>
  </si>
  <si>
    <t>%,V603130</t>
  </si>
  <si>
    <t>603130</t>
  </si>
  <si>
    <t>Premium &amp; other professional</t>
  </si>
  <si>
    <t>%,V603140</t>
  </si>
  <si>
    <t>603140</t>
  </si>
  <si>
    <t>Premium &amp; other skilled &amp; spec</t>
  </si>
  <si>
    <t>%,V603150</t>
  </si>
  <si>
    <t>603150</t>
  </si>
  <si>
    <t>Premium &amp; other support servcs</t>
  </si>
  <si>
    <t>%,V603160</t>
  </si>
  <si>
    <t>603160</t>
  </si>
  <si>
    <t>%,V605530</t>
  </si>
  <si>
    <t>605530</t>
  </si>
  <si>
    <t>%,V605570</t>
  </si>
  <si>
    <t>605570</t>
  </si>
  <si>
    <t>PTO lic caregiver lev1</t>
  </si>
  <si>
    <t>%,V605580</t>
  </si>
  <si>
    <t>605580</t>
  </si>
  <si>
    <t>PTO lic caregivr lev 2</t>
  </si>
  <si>
    <t>%,V605600</t>
  </si>
  <si>
    <t>605600</t>
  </si>
  <si>
    <t>PTO spiritual care</t>
  </si>
  <si>
    <t>%,V605610</t>
  </si>
  <si>
    <t>605610</t>
  </si>
  <si>
    <t>PTO other caregiver</t>
  </si>
  <si>
    <t>%,V605620</t>
  </si>
  <si>
    <t>605620</t>
  </si>
  <si>
    <t>%,V605630</t>
  </si>
  <si>
    <t>605630</t>
  </si>
  <si>
    <t>%,V605650</t>
  </si>
  <si>
    <t>605650</t>
  </si>
  <si>
    <t>PTO support services</t>
  </si>
  <si>
    <t>%,V605660</t>
  </si>
  <si>
    <t>605660</t>
  </si>
  <si>
    <t>%,V605670</t>
  </si>
  <si>
    <t>605670</t>
  </si>
  <si>
    <t>%,V606030</t>
  </si>
  <si>
    <t>606030</t>
  </si>
  <si>
    <t>%,V606080</t>
  </si>
  <si>
    <t>606080</t>
  </si>
  <si>
    <t>Other nonprd lic caregivr lev2</t>
  </si>
  <si>
    <t>%,V606110</t>
  </si>
  <si>
    <t>606110</t>
  </si>
  <si>
    <t>Other nonprod other caregiver</t>
  </si>
  <si>
    <t>%,V606120</t>
  </si>
  <si>
    <t>606120</t>
  </si>
  <si>
    <t>%,V606130</t>
  </si>
  <si>
    <t>606130</t>
  </si>
  <si>
    <t>Other nonprod professional</t>
  </si>
  <si>
    <t>%,V606150</t>
  </si>
  <si>
    <t>606150</t>
  </si>
  <si>
    <t>Other nonprod support services</t>
  </si>
  <si>
    <t>%,V606160</t>
  </si>
  <si>
    <t>606160</t>
  </si>
  <si>
    <t>%,V606800</t>
  </si>
  <si>
    <t>606800</t>
  </si>
  <si>
    <t>Salary&amp;wage expWorkday default</t>
  </si>
  <si>
    <t>%,V606900</t>
  </si>
  <si>
    <t>606900</t>
  </si>
  <si>
    <t>%,V607500</t>
  </si>
  <si>
    <t>607500</t>
  </si>
  <si>
    <t>%,V607900</t>
  </si>
  <si>
    <t>607900</t>
  </si>
  <si>
    <t>Salary and wage allocation</t>
  </si>
  <si>
    <t>%,FACCOUNT,TSYS_ACCT,XDYYNYY01,NSALARIES_WAGES</t>
  </si>
  <si>
    <t>Salaries and wages</t>
  </si>
  <si>
    <t>%,V608000</t>
  </si>
  <si>
    <t>608000</t>
  </si>
  <si>
    <t>%,V608010</t>
  </si>
  <si>
    <t>608010</t>
  </si>
  <si>
    <t>Health benefits self insurd</t>
  </si>
  <si>
    <t>%,V608020</t>
  </si>
  <si>
    <t>608020</t>
  </si>
  <si>
    <t>%,V608030</t>
  </si>
  <si>
    <t>608030</t>
  </si>
  <si>
    <t>%,V608040</t>
  </si>
  <si>
    <t>608040</t>
  </si>
  <si>
    <t>%,V608050</t>
  </si>
  <si>
    <t>608050</t>
  </si>
  <si>
    <t>%,V608109</t>
  </si>
  <si>
    <t>608109</t>
  </si>
  <si>
    <t>%,V608119</t>
  </si>
  <si>
    <t>608119</t>
  </si>
  <si>
    <t>%,V608130</t>
  </si>
  <si>
    <t>608130</t>
  </si>
  <si>
    <t>%,V608149</t>
  </si>
  <si>
    <t>608149</t>
  </si>
  <si>
    <t>%,V608160</t>
  </si>
  <si>
    <t>608160</t>
  </si>
  <si>
    <t>Health benefits insured</t>
  </si>
  <si>
    <t>%,V608170</t>
  </si>
  <si>
    <t>608170</t>
  </si>
  <si>
    <t>%,V608200</t>
  </si>
  <si>
    <t>608200</t>
  </si>
  <si>
    <t>%,V608210</t>
  </si>
  <si>
    <t>608210</t>
  </si>
  <si>
    <t>%,V608230</t>
  </si>
  <si>
    <t>608230</t>
  </si>
  <si>
    <t>%,V608240</t>
  </si>
  <si>
    <t>608240</t>
  </si>
  <si>
    <t>%,V608250</t>
  </si>
  <si>
    <t>608250</t>
  </si>
  <si>
    <t>%,V608270</t>
  </si>
  <si>
    <t>608270</t>
  </si>
  <si>
    <t>%,V608280</t>
  </si>
  <si>
    <t>608280</t>
  </si>
  <si>
    <t>ST disability EE contributions</t>
  </si>
  <si>
    <t>%,V608290</t>
  </si>
  <si>
    <t>608290</t>
  </si>
  <si>
    <t>%,V608300</t>
  </si>
  <si>
    <t>608300</t>
  </si>
  <si>
    <t>Life insur EE contributions</t>
  </si>
  <si>
    <t>%,V608320</t>
  </si>
  <si>
    <t>608320</t>
  </si>
  <si>
    <t>%,V608400</t>
  </si>
  <si>
    <t>608400</t>
  </si>
  <si>
    <t>Other insurance EE contrib</t>
  </si>
  <si>
    <t>%,V608600</t>
  </si>
  <si>
    <t>608600</t>
  </si>
  <si>
    <t>Retirement employer core DC</t>
  </si>
  <si>
    <t>%,V608650</t>
  </si>
  <si>
    <t>608650</t>
  </si>
  <si>
    <t>Retiremnt emplyr match TH plan</t>
  </si>
  <si>
    <t>%,V608660</t>
  </si>
  <si>
    <t>608660</t>
  </si>
  <si>
    <t>%,V608700</t>
  </si>
  <si>
    <t>608700</t>
  </si>
  <si>
    <t>Workers Comp Commercial Prem</t>
  </si>
  <si>
    <t>%,V608719</t>
  </si>
  <si>
    <t>608719</t>
  </si>
  <si>
    <t>%,V608740</t>
  </si>
  <si>
    <t>608740</t>
  </si>
  <si>
    <t>%,V608800</t>
  </si>
  <si>
    <t>608800</t>
  </si>
  <si>
    <t>%,V608810</t>
  </si>
  <si>
    <t>608810</t>
  </si>
  <si>
    <t>Employee assistance program</t>
  </si>
  <si>
    <t>%,V608820</t>
  </si>
  <si>
    <t>608820</t>
  </si>
  <si>
    <t>%,V608890</t>
  </si>
  <si>
    <t>608890</t>
  </si>
  <si>
    <t>Frng ben staff allocFTEhrbased</t>
  </si>
  <si>
    <t>%,V608990</t>
  </si>
  <si>
    <t>608990</t>
  </si>
  <si>
    <t>%,FACCOUNT,TSYS_ACCT,XDYYNYY01,NEMPLOYEE_BENEFITS</t>
  </si>
  <si>
    <t>Employee benefits</t>
  </si>
  <si>
    <t>%,V609030</t>
  </si>
  <si>
    <t>609030</t>
  </si>
  <si>
    <t>Temp labor RN</t>
  </si>
  <si>
    <t>%,V609070</t>
  </si>
  <si>
    <t>609070</t>
  </si>
  <si>
    <t>Temp labor lic caregiver L1</t>
  </si>
  <si>
    <t>%,V609080</t>
  </si>
  <si>
    <t>609080</t>
  </si>
  <si>
    <t>Temp labor lic caregiver L2</t>
  </si>
  <si>
    <t>%,V609110</t>
  </si>
  <si>
    <t>609110</t>
  </si>
  <si>
    <t>Temp labor other caregiver</t>
  </si>
  <si>
    <t>%,V609140</t>
  </si>
  <si>
    <t>609140</t>
  </si>
  <si>
    <t>Temp labor skilled &amp; specialst</t>
  </si>
  <si>
    <t>%,V609150</t>
  </si>
  <si>
    <t>609150</t>
  </si>
  <si>
    <t>Temp labor support services</t>
  </si>
  <si>
    <t>%,V609450</t>
  </si>
  <si>
    <t>609450</t>
  </si>
  <si>
    <t>Outsourced labor support svcs</t>
  </si>
  <si>
    <t>%,V609519</t>
  </si>
  <si>
    <t>609519</t>
  </si>
  <si>
    <t>%,V609529</t>
  </si>
  <si>
    <t>609529</t>
  </si>
  <si>
    <t>IC System Off payroll frng ben</t>
  </si>
  <si>
    <t>%,V609539</t>
  </si>
  <si>
    <t>609539</t>
  </si>
  <si>
    <t>IC Sys Off payroll add'l comp</t>
  </si>
  <si>
    <t>%,FACCOUNT,TSYS_ACCT,XDYYNYY01,NCONTRACT_LABOR</t>
  </si>
  <si>
    <t>Contract labor, total</t>
  </si>
  <si>
    <t>%,FACCOUNT,TSYS_ACCT,NLABOR_EXPENSES</t>
  </si>
  <si>
    <t>Total labor expenses</t>
  </si>
  <si>
    <t>%,V610030</t>
  </si>
  <si>
    <t>610030</t>
  </si>
  <si>
    <t>Drugs all other agents/oth Rx</t>
  </si>
  <si>
    <t>%,V610040</t>
  </si>
  <si>
    <t>610040</t>
  </si>
  <si>
    <t>Drugs non prescription</t>
  </si>
  <si>
    <t>%,V610260</t>
  </si>
  <si>
    <t>610260</t>
  </si>
  <si>
    <t>Implants ortho trauma</t>
  </si>
  <si>
    <t>%,V610400</t>
  </si>
  <si>
    <t>610400</t>
  </si>
  <si>
    <t>IV and IV sets</t>
  </si>
  <si>
    <t>%,V610415</t>
  </si>
  <si>
    <t>610415</t>
  </si>
  <si>
    <t>Imaging supplies</t>
  </si>
  <si>
    <t>%,V610420</t>
  </si>
  <si>
    <t>610420</t>
  </si>
  <si>
    <t>Lab supplies</t>
  </si>
  <si>
    <t>%,V610440</t>
  </si>
  <si>
    <t>610440</t>
  </si>
  <si>
    <t>Surgical instruments / scopes</t>
  </si>
  <si>
    <t>%,V610460</t>
  </si>
  <si>
    <t>610460</t>
  </si>
  <si>
    <t>Suture / endo</t>
  </si>
  <si>
    <t>%,V610480</t>
  </si>
  <si>
    <t>610480</t>
  </si>
  <si>
    <t>Dental supplies</t>
  </si>
  <si>
    <t>%,V610510</t>
  </si>
  <si>
    <t>610510</t>
  </si>
  <si>
    <t>Newborn pediatric supplies</t>
  </si>
  <si>
    <t>%,V610520</t>
  </si>
  <si>
    <t>610520</t>
  </si>
  <si>
    <t>Orthopedic supplies</t>
  </si>
  <si>
    <t>%,V610530</t>
  </si>
  <si>
    <t>610530</t>
  </si>
  <si>
    <t>Respiratory supplies</t>
  </si>
  <si>
    <t>%,V610550</t>
  </si>
  <si>
    <t>610550</t>
  </si>
  <si>
    <t>Urological supplies</t>
  </si>
  <si>
    <t>%,V610610</t>
  </si>
  <si>
    <t>610610</t>
  </si>
  <si>
    <t>Oxygen and oth non anesth gas</t>
  </si>
  <si>
    <t>%,V611900</t>
  </si>
  <si>
    <t>611900</t>
  </si>
  <si>
    <t>%,V612500</t>
  </si>
  <si>
    <t>612500</t>
  </si>
  <si>
    <t>Laundry and linen in house</t>
  </si>
  <si>
    <t>%,V612510</t>
  </si>
  <si>
    <t>612510</t>
  </si>
  <si>
    <t>Environmental supplies</t>
  </si>
  <si>
    <t>%,V612520</t>
  </si>
  <si>
    <t>612520</t>
  </si>
  <si>
    <t>Food supplies</t>
  </si>
  <si>
    <t>%,V612525</t>
  </si>
  <si>
    <t>612525</t>
  </si>
  <si>
    <t>Food Equipment</t>
  </si>
  <si>
    <t>%,V612550</t>
  </si>
  <si>
    <t>612550</t>
  </si>
  <si>
    <t>Supplements and tube feeding</t>
  </si>
  <si>
    <t>%,V612990</t>
  </si>
  <si>
    <t>612990</t>
  </si>
  <si>
    <t>%,V612995</t>
  </si>
  <si>
    <t>612995</t>
  </si>
  <si>
    <t>Patient and oth supplies alloc</t>
  </si>
  <si>
    <t>%,V613900</t>
  </si>
  <si>
    <t>613900</t>
  </si>
  <si>
    <t>%,V614400</t>
  </si>
  <si>
    <t>614400</t>
  </si>
  <si>
    <t>%,V614410</t>
  </si>
  <si>
    <t>614410</t>
  </si>
  <si>
    <t>%,V614420</t>
  </si>
  <si>
    <t>614420</t>
  </si>
  <si>
    <t>%,V614430</t>
  </si>
  <si>
    <t>614430</t>
  </si>
  <si>
    <t>Inbound freight on supplies</t>
  </si>
  <si>
    <t>%,V614440</t>
  </si>
  <si>
    <t>614440</t>
  </si>
  <si>
    <t>%,V614450</t>
  </si>
  <si>
    <t>614450</t>
  </si>
  <si>
    <t>Minor equip and instruments</t>
  </si>
  <si>
    <t>%,V614475</t>
  </si>
  <si>
    <t>614475</t>
  </si>
  <si>
    <t>Uniform expense</t>
  </si>
  <si>
    <t>%,V614700</t>
  </si>
  <si>
    <t>614700</t>
  </si>
  <si>
    <t>Other non patient supplies</t>
  </si>
  <si>
    <t>%,V619000</t>
  </si>
  <si>
    <t>619000</t>
  </si>
  <si>
    <t>%,FACCOUNT,TSYS_ACCT,XDYYNYY01,NSUPPLIES</t>
  </si>
  <si>
    <t>Supplies</t>
  </si>
  <si>
    <t>%,V621000</t>
  </si>
  <si>
    <t>621000</t>
  </si>
  <si>
    <t>%,V621010</t>
  </si>
  <si>
    <t>621010</t>
  </si>
  <si>
    <t>Physician admin services</t>
  </si>
  <si>
    <t>%,FACCOUNT,TSYS_ACCT,XDYYNYY01,NMEDICAL_PRO_FEES</t>
  </si>
  <si>
    <t>Medical and professional fees</t>
  </si>
  <si>
    <t>%,V625000</t>
  </si>
  <si>
    <t>625000</t>
  </si>
  <si>
    <t>PMS behavioral health</t>
  </si>
  <si>
    <t>%,V625040</t>
  </si>
  <si>
    <t>625040</t>
  </si>
  <si>
    <t>PMS DME/prosthetics</t>
  </si>
  <si>
    <t>%,V625080</t>
  </si>
  <si>
    <t>625080</t>
  </si>
  <si>
    <t>PMS imaging / Xray</t>
  </si>
  <si>
    <t>%,V625110</t>
  </si>
  <si>
    <t>625110</t>
  </si>
  <si>
    <t>PMS laboratory</t>
  </si>
  <si>
    <t>%,V625130</t>
  </si>
  <si>
    <t>625130</t>
  </si>
  <si>
    <t>PMS outpatient and ancillary</t>
  </si>
  <si>
    <t>%,V625150</t>
  </si>
  <si>
    <t>625150</t>
  </si>
  <si>
    <t>PMS OP radiology</t>
  </si>
  <si>
    <t>%,V625160</t>
  </si>
  <si>
    <t>625160</t>
  </si>
  <si>
    <t>PMS pharmacy</t>
  </si>
  <si>
    <t>%,V625200</t>
  </si>
  <si>
    <t>625200</t>
  </si>
  <si>
    <t>PMS skilled nursing facility</t>
  </si>
  <si>
    <t>%,V625230</t>
  </si>
  <si>
    <t>625230</t>
  </si>
  <si>
    <t>PMS occupational therapy</t>
  </si>
  <si>
    <t>%,V625240</t>
  </si>
  <si>
    <t>625240</t>
  </si>
  <si>
    <t>%,V625250</t>
  </si>
  <si>
    <t>625250</t>
  </si>
  <si>
    <t>PMS respiratory therapy</t>
  </si>
  <si>
    <t>%,V625260</t>
  </si>
  <si>
    <t>625260</t>
  </si>
  <si>
    <t>PMS speech therapy</t>
  </si>
  <si>
    <t>%,V625400</t>
  </si>
  <si>
    <t>625400</t>
  </si>
  <si>
    <t>PMS other</t>
  </si>
  <si>
    <t>%,V626000</t>
  </si>
  <si>
    <t>626000</t>
  </si>
  <si>
    <t>Patient transport ambulance</t>
  </si>
  <si>
    <t>%,V626020</t>
  </si>
  <si>
    <t>626020</t>
  </si>
  <si>
    <t>Patient transprt taxi/grnd</t>
  </si>
  <si>
    <t>%,V626030</t>
  </si>
  <si>
    <t>626030</t>
  </si>
  <si>
    <t>Linen rental</t>
  </si>
  <si>
    <t>%,V626040</t>
  </si>
  <si>
    <t>626040</t>
  </si>
  <si>
    <t>Employee uniform rental</t>
  </si>
  <si>
    <t>%,V626050</t>
  </si>
  <si>
    <t>626050</t>
  </si>
  <si>
    <t>Laundry service</t>
  </si>
  <si>
    <t>%,V626080</t>
  </si>
  <si>
    <t>626080</t>
  </si>
  <si>
    <t>Dietary service</t>
  </si>
  <si>
    <t>%,V626220</t>
  </si>
  <si>
    <t>626220</t>
  </si>
  <si>
    <t>%,V626240</t>
  </si>
  <si>
    <t>626240</t>
  </si>
  <si>
    <t>%,V626260</t>
  </si>
  <si>
    <t>626260</t>
  </si>
  <si>
    <t>%,V626280</t>
  </si>
  <si>
    <t>626280</t>
  </si>
  <si>
    <t>Software maint &amp; data servcs</t>
  </si>
  <si>
    <t>%,V626290</t>
  </si>
  <si>
    <t>626290</t>
  </si>
  <si>
    <t>Sales commissions</t>
  </si>
  <si>
    <t>%,V626300</t>
  </si>
  <si>
    <t>626300</t>
  </si>
  <si>
    <t>%,V626310</t>
  </si>
  <si>
    <t>626310</t>
  </si>
  <si>
    <t>Collection serv phys rev intfc</t>
  </si>
  <si>
    <t>%,V626320</t>
  </si>
  <si>
    <t>626320</t>
  </si>
  <si>
    <t>Janitorial services</t>
  </si>
  <si>
    <t>%,V626330</t>
  </si>
  <si>
    <t>626330</t>
  </si>
  <si>
    <t>%,V626340</t>
  </si>
  <si>
    <t>626340</t>
  </si>
  <si>
    <t>%,V626370</t>
  </si>
  <si>
    <t>626370</t>
  </si>
  <si>
    <t>Recruiting exp non physician</t>
  </si>
  <si>
    <t>%,V626390</t>
  </si>
  <si>
    <t>626390</t>
  </si>
  <si>
    <t>EE reim recruiting exp</t>
  </si>
  <si>
    <t>%,V626490</t>
  </si>
  <si>
    <t>626490</t>
  </si>
  <si>
    <t>%,V626500</t>
  </si>
  <si>
    <t>626500</t>
  </si>
  <si>
    <t>CRM &amp; digital platforms &amp; fee</t>
  </si>
  <si>
    <t>%,V626510</t>
  </si>
  <si>
    <t>626510</t>
  </si>
  <si>
    <t>%,V626520</t>
  </si>
  <si>
    <t>626520</t>
  </si>
  <si>
    <t>Advertising radio expense</t>
  </si>
  <si>
    <t>%,V626550</t>
  </si>
  <si>
    <t>626550</t>
  </si>
  <si>
    <t>Advertising digital media exp</t>
  </si>
  <si>
    <t>%,V626560</t>
  </si>
  <si>
    <t>626560</t>
  </si>
  <si>
    <t>Marcomm sponsorships expense</t>
  </si>
  <si>
    <t>%,V626580</t>
  </si>
  <si>
    <t>626580</t>
  </si>
  <si>
    <t>Printing &amp; copy exp external</t>
  </si>
  <si>
    <t>%,V626590</t>
  </si>
  <si>
    <t>626590</t>
  </si>
  <si>
    <t>Printing &amp; copy exp internal</t>
  </si>
  <si>
    <t>%,V626600</t>
  </si>
  <si>
    <t>626600</t>
  </si>
  <si>
    <t>Market &amp; consumer research exp</t>
  </si>
  <si>
    <t>%,V626630</t>
  </si>
  <si>
    <t>626630</t>
  </si>
  <si>
    <t>Promotional products expense</t>
  </si>
  <si>
    <t>%,V627409</t>
  </si>
  <si>
    <t>627409</t>
  </si>
  <si>
    <t>IC FinanceSharedServ alloc exp</t>
  </si>
  <si>
    <t>%,V627509</t>
  </si>
  <si>
    <t>627509</t>
  </si>
  <si>
    <t>IC System Office alloc exp</t>
  </si>
  <si>
    <t>%,V627529</t>
  </si>
  <si>
    <t>627529</t>
  </si>
  <si>
    <t>%,V627539</t>
  </si>
  <si>
    <t>627539</t>
  </si>
  <si>
    <t>IC TIS operating allocation</t>
  </si>
  <si>
    <t>%,V627549</t>
  </si>
  <si>
    <t>627549</t>
  </si>
  <si>
    <t>%,V627569</t>
  </si>
  <si>
    <t>627569</t>
  </si>
  <si>
    <t>IC other purch services exp 1</t>
  </si>
  <si>
    <t>%,V627589</t>
  </si>
  <si>
    <t>627589</t>
  </si>
  <si>
    <t>IC purchased services other</t>
  </si>
  <si>
    <t>%,V627649</t>
  </si>
  <si>
    <t>627649</t>
  </si>
  <si>
    <t>IC Hospitality Services alloc</t>
  </si>
  <si>
    <t>%,FACCOUNT,TSYS_ACCT,XDYYNYY01,NPURCH_SERVICES</t>
  </si>
  <si>
    <t>Purchased services</t>
  </si>
  <si>
    <t>%,FACCOUNT,TSYS_ACCT,XDYYNYY01,NMED_CLAIMS_CAP_PURCH</t>
  </si>
  <si>
    <t>Med claims &amp; cap purch service</t>
  </si>
  <si>
    <t>%,V640000</t>
  </si>
  <si>
    <t>640000</t>
  </si>
  <si>
    <t>Depr exp land improvement</t>
  </si>
  <si>
    <t>%,V640010</t>
  </si>
  <si>
    <t>640010</t>
  </si>
  <si>
    <t>%,V640020</t>
  </si>
  <si>
    <t>640020</t>
  </si>
  <si>
    <t>Depr exp building improvement</t>
  </si>
  <si>
    <t>%,V640030</t>
  </si>
  <si>
    <t>640030</t>
  </si>
  <si>
    <t>Depr exp leasehold improvement</t>
  </si>
  <si>
    <t>%,V640040</t>
  </si>
  <si>
    <t>640040</t>
  </si>
  <si>
    <t>Depr exp fixed equipment</t>
  </si>
  <si>
    <t>%,V640045</t>
  </si>
  <si>
    <t>640045</t>
  </si>
  <si>
    <t>Depr exp moveable equip,clin</t>
  </si>
  <si>
    <t>%,V640050</t>
  </si>
  <si>
    <t>640050</t>
  </si>
  <si>
    <t>Depr exp moveable eqp,non-clin</t>
  </si>
  <si>
    <t>%,V640060</t>
  </si>
  <si>
    <t>640060</t>
  </si>
  <si>
    <t>Depr exp auto</t>
  </si>
  <si>
    <t>%,V640070</t>
  </si>
  <si>
    <t>640070</t>
  </si>
  <si>
    <t>%,V640080</t>
  </si>
  <si>
    <t>640080</t>
  </si>
  <si>
    <t>%,V640219</t>
  </si>
  <si>
    <t>640219</t>
  </si>
  <si>
    <t>%,V640320</t>
  </si>
  <si>
    <t>640320</t>
  </si>
  <si>
    <t>Amort exp other capital leases</t>
  </si>
  <si>
    <t>%,V640509</t>
  </si>
  <si>
    <t>640509</t>
  </si>
  <si>
    <t>%,FACCOUNT,TSYS_ACCT,XDYYNYY01,NDEPREC_AMORT</t>
  </si>
  <si>
    <t>Depreciation and amortization</t>
  </si>
  <si>
    <t>%,V650020</t>
  </si>
  <si>
    <t>650020</t>
  </si>
  <si>
    <t>R&amp;M building repair</t>
  </si>
  <si>
    <t>%,V650030</t>
  </si>
  <si>
    <t>650030</t>
  </si>
  <si>
    <t>R&amp;M building maintenance</t>
  </si>
  <si>
    <t>%,V650040</t>
  </si>
  <si>
    <t>650040</t>
  </si>
  <si>
    <t>R&amp;M building non billable</t>
  </si>
  <si>
    <t>%,V650050</t>
  </si>
  <si>
    <t>650050</t>
  </si>
  <si>
    <t>R&amp;M grounds</t>
  </si>
  <si>
    <t>%,V650060</t>
  </si>
  <si>
    <t>650060</t>
  </si>
  <si>
    <t>R&amp;M pest control</t>
  </si>
  <si>
    <t>%,V650070</t>
  </si>
  <si>
    <t>650070</t>
  </si>
  <si>
    <t>R&amp;M medical equipment repair</t>
  </si>
  <si>
    <t>%,V650080</t>
  </si>
  <si>
    <t>650080</t>
  </si>
  <si>
    <t>R&amp;M medical equip maintenance</t>
  </si>
  <si>
    <t>%,V650090</t>
  </si>
  <si>
    <t>650090</t>
  </si>
  <si>
    <t>R&amp;M auto repair</t>
  </si>
  <si>
    <t>%,V650100</t>
  </si>
  <si>
    <t>650100</t>
  </si>
  <si>
    <t>%,V650110</t>
  </si>
  <si>
    <t>650110</t>
  </si>
  <si>
    <t>R&amp;M nonmedical equip repair</t>
  </si>
  <si>
    <t>%,V650120</t>
  </si>
  <si>
    <t>650120</t>
  </si>
  <si>
    <t>R&amp;M nonmedical equip maint</t>
  </si>
  <si>
    <t>%,V650300</t>
  </si>
  <si>
    <t>650300</t>
  </si>
  <si>
    <t>R&amp;M other miscellaneous repair</t>
  </si>
  <si>
    <t>%,V650400</t>
  </si>
  <si>
    <t>650400</t>
  </si>
  <si>
    <t>%,V650410</t>
  </si>
  <si>
    <t>650410</t>
  </si>
  <si>
    <t>%,V650420</t>
  </si>
  <si>
    <t>650420</t>
  </si>
  <si>
    <t>%,V650430</t>
  </si>
  <si>
    <t>650430</t>
  </si>
  <si>
    <t>%,V650440</t>
  </si>
  <si>
    <t>650440</t>
  </si>
  <si>
    <t>%,V650460</t>
  </si>
  <si>
    <t>650460</t>
  </si>
  <si>
    <t>%,V650470</t>
  </si>
  <si>
    <t>650470</t>
  </si>
  <si>
    <t>Natural gas</t>
  </si>
  <si>
    <t>%,V650480</t>
  </si>
  <si>
    <t>650480</t>
  </si>
  <si>
    <t>Fuel oil</t>
  </si>
  <si>
    <t>%,V650490</t>
  </si>
  <si>
    <t>650490</t>
  </si>
  <si>
    <t>Gasoline</t>
  </si>
  <si>
    <t>%,V650500</t>
  </si>
  <si>
    <t>650500</t>
  </si>
  <si>
    <t>Water &amp; sewage</t>
  </si>
  <si>
    <t>%,V650510</t>
  </si>
  <si>
    <t>650510</t>
  </si>
  <si>
    <t>Waste removal</t>
  </si>
  <si>
    <t>%,V650700</t>
  </si>
  <si>
    <t>650700</t>
  </si>
  <si>
    <t>%,V650810</t>
  </si>
  <si>
    <t>650810</t>
  </si>
  <si>
    <t>%,V650820</t>
  </si>
  <si>
    <t>650820</t>
  </si>
  <si>
    <t>Equipment rental</t>
  </si>
  <si>
    <t>%,V650840</t>
  </si>
  <si>
    <t>650840</t>
  </si>
  <si>
    <t>Copier rent exp</t>
  </si>
  <si>
    <t>%,V650845</t>
  </si>
  <si>
    <t>650845</t>
  </si>
  <si>
    <t>RE ROU Operating Lease Exp</t>
  </si>
  <si>
    <t>%,V650850</t>
  </si>
  <si>
    <t>650850</t>
  </si>
  <si>
    <t>Misc rent exp</t>
  </si>
  <si>
    <t>%,V650909</t>
  </si>
  <si>
    <t>650909</t>
  </si>
  <si>
    <t>%,FACCOUNT,TSYS_ACCT,XDYYNYY01,NOCCUPANCY</t>
  </si>
  <si>
    <t>Occupancy</t>
  </si>
  <si>
    <t>%,V660000</t>
  </si>
  <si>
    <t>660000</t>
  </si>
  <si>
    <t>Interest exp external</t>
  </si>
  <si>
    <t>%,V660040</t>
  </si>
  <si>
    <t>660040</t>
  </si>
  <si>
    <t>Interest exp capitalized</t>
  </si>
  <si>
    <t>%,V660080</t>
  </si>
  <si>
    <t>660080</t>
  </si>
  <si>
    <t>Amort debt iss costs external</t>
  </si>
  <si>
    <t>%,V661019</t>
  </si>
  <si>
    <t>661019</t>
  </si>
  <si>
    <t>%,FACCOUNT,TSYS_ACCT,XDYYNYY01,NINTEREST</t>
  </si>
  <si>
    <t>Interest</t>
  </si>
  <si>
    <t>%,V662010</t>
  </si>
  <si>
    <t>662010</t>
  </si>
  <si>
    <t>Property &amp; casualty insurance</t>
  </si>
  <si>
    <t>%,V662030</t>
  </si>
  <si>
    <t>662030</t>
  </si>
  <si>
    <t>%,V662100</t>
  </si>
  <si>
    <t>662100</t>
  </si>
  <si>
    <t>Other insur coverages comm</t>
  </si>
  <si>
    <t>%,V662209</t>
  </si>
  <si>
    <t>662209</t>
  </si>
  <si>
    <t>%,V662219</t>
  </si>
  <si>
    <t>662219</t>
  </si>
  <si>
    <t>%,FACCOUNT,TSYS_ACCT,XDYYNYY01,NINSURANCE</t>
  </si>
  <si>
    <t>Insurance</t>
  </si>
  <si>
    <t>%,V663000</t>
  </si>
  <si>
    <t>663000</t>
  </si>
  <si>
    <t>%,V663010</t>
  </si>
  <si>
    <t>663010</t>
  </si>
  <si>
    <t>%,V663020</t>
  </si>
  <si>
    <t>663020</t>
  </si>
  <si>
    <t>Dues &amp; membership EE reimb</t>
  </si>
  <si>
    <t>%,V663030</t>
  </si>
  <si>
    <t>663030</t>
  </si>
  <si>
    <t>Books &amp; subscriptions</t>
  </si>
  <si>
    <t>%,V663040</t>
  </si>
  <si>
    <t>663040</t>
  </si>
  <si>
    <t>Books &amp; subscriptions EE reimb</t>
  </si>
  <si>
    <t>%,V663050</t>
  </si>
  <si>
    <t>663050</t>
  </si>
  <si>
    <t>%,V663060</t>
  </si>
  <si>
    <t>663060</t>
  </si>
  <si>
    <t>%,V663070</t>
  </si>
  <si>
    <t>663070</t>
  </si>
  <si>
    <t>Travel mileage</t>
  </si>
  <si>
    <t>%,V663090</t>
  </si>
  <si>
    <t>663090</t>
  </si>
  <si>
    <t>%,V663100</t>
  </si>
  <si>
    <t>663100</t>
  </si>
  <si>
    <t>%,V663110</t>
  </si>
  <si>
    <t>663110</t>
  </si>
  <si>
    <t>Meals &amp; entertainment EE reimb</t>
  </si>
  <si>
    <t>%,V663120</t>
  </si>
  <si>
    <t>663120</t>
  </si>
  <si>
    <t>Confernce seminar training ext</t>
  </si>
  <si>
    <t>%,V663130</t>
  </si>
  <si>
    <t>663130</t>
  </si>
  <si>
    <t>Education expense EE reimb</t>
  </si>
  <si>
    <t>%,V663145</t>
  </si>
  <si>
    <t>663145</t>
  </si>
  <si>
    <t>License&amp;certification EE reimb</t>
  </si>
  <si>
    <t>%,V663150</t>
  </si>
  <si>
    <t>663150</t>
  </si>
  <si>
    <t>Meetings programs training int</t>
  </si>
  <si>
    <t>%,V663152</t>
  </si>
  <si>
    <t>663152</t>
  </si>
  <si>
    <t>%,V670400</t>
  </si>
  <si>
    <t>670400</t>
  </si>
  <si>
    <t>%,V670420</t>
  </si>
  <si>
    <t>670420</t>
  </si>
  <si>
    <t>%,V670430</t>
  </si>
  <si>
    <t>670430</t>
  </si>
  <si>
    <t>Permits licenses accredtn fees</t>
  </si>
  <si>
    <t>%,V670440</t>
  </si>
  <si>
    <t>670440</t>
  </si>
  <si>
    <t>%,V670490</t>
  </si>
  <si>
    <t>670490</t>
  </si>
  <si>
    <t>%,V670500</t>
  </si>
  <si>
    <t>670500</t>
  </si>
  <si>
    <t>Donations community benefit</t>
  </si>
  <si>
    <t>%,V670700</t>
  </si>
  <si>
    <t>670700</t>
  </si>
  <si>
    <t>State provider tax expense</t>
  </si>
  <si>
    <t>%,V670740</t>
  </si>
  <si>
    <t>670740</t>
  </si>
  <si>
    <t>%,V670770</t>
  </si>
  <si>
    <t>670770</t>
  </si>
  <si>
    <t>Loss on sale/impairment of PPE</t>
  </si>
  <si>
    <t>%,V670800</t>
  </si>
  <si>
    <t>670800</t>
  </si>
  <si>
    <t>Non reimburseable expenses</t>
  </si>
  <si>
    <t>%,V670802</t>
  </si>
  <si>
    <t>670802</t>
  </si>
  <si>
    <t>Vehicle maintenance</t>
  </si>
  <si>
    <t>%,V670820</t>
  </si>
  <si>
    <t>670820</t>
  </si>
  <si>
    <t>%,V670841</t>
  </si>
  <si>
    <t>670841</t>
  </si>
  <si>
    <t>%,V671000</t>
  </si>
  <si>
    <t>671000</t>
  </si>
  <si>
    <t>%,V672000</t>
  </si>
  <si>
    <t>672000</t>
  </si>
  <si>
    <t>%,V679900</t>
  </si>
  <si>
    <t>679900</t>
  </si>
  <si>
    <t>Other expense allocation</t>
  </si>
  <si>
    <t>%,FACCOUNT,TSYS_ACCT,XDYYNYY01,NOTHER_EXP_EXC_INS</t>
  </si>
  <si>
    <t>Other expenses</t>
  </si>
  <si>
    <t>%,FACCOUNT,TSYS_ACCT,NEXPENSES</t>
  </si>
  <si>
    <t>Total operating expenses</t>
  </si>
  <si>
    <t>%,FACCOUNT,TSYS_ACCT,XDYYNYY01,N690000</t>
  </si>
  <si>
    <t>Risk factors</t>
  </si>
  <si>
    <t>%,R,FACCOUNT,TSYS_ACCT,NOP_INC_BEFOREUNUSUAL</t>
  </si>
  <si>
    <t>Oper inc before other items</t>
  </si>
  <si>
    <t>Other items</t>
  </si>
  <si>
    <t>%,R,FACCOUNT,V690500</t>
  </si>
  <si>
    <t>690500</t>
  </si>
  <si>
    <t>Unusual revenue/gains</t>
  </si>
  <si>
    <t>%,V692000</t>
  </si>
  <si>
    <t>692000</t>
  </si>
  <si>
    <t>PPE asset impairment unusual</t>
  </si>
  <si>
    <t>%,V692010</t>
  </si>
  <si>
    <t>692010</t>
  </si>
  <si>
    <t>Severance benefits</t>
  </si>
  <si>
    <t>%,FACCOUNT,TSYS_ACCT,XDYYNYY01,NUNUSUAL_EXP</t>
  </si>
  <si>
    <t>Unusual expenses</t>
  </si>
  <si>
    <t>%,R,FACCOUNT,TSYS_ACCT,NUNUSUAL_ITEMS</t>
  </si>
  <si>
    <t>%,R,FACCOUNT,TSYS_ACCT,NOP_INC</t>
  </si>
  <si>
    <t>Operating income (loss)</t>
  </si>
  <si>
    <t>Non operating items</t>
  </si>
  <si>
    <t>%,V700000</t>
  </si>
  <si>
    <t>700000</t>
  </si>
  <si>
    <t>Non op mkt sec CMP int div</t>
  </si>
  <si>
    <t>%,V700010</t>
  </si>
  <si>
    <t>700010</t>
  </si>
  <si>
    <t>Non op mkt sec CMP real GL</t>
  </si>
  <si>
    <t>%,V700020</t>
  </si>
  <si>
    <t>700020</t>
  </si>
  <si>
    <t>Non op mkt sec CMP mgr fees</t>
  </si>
  <si>
    <t>%,V700030</t>
  </si>
  <si>
    <t>700030</t>
  </si>
  <si>
    <t>Non op mkt sec loc int div</t>
  </si>
  <si>
    <t>%,V700040</t>
  </si>
  <si>
    <t>700040</t>
  </si>
  <si>
    <t>Non op mkt sec loc real GL</t>
  </si>
  <si>
    <t>%,V700070</t>
  </si>
  <si>
    <t>700070</t>
  </si>
  <si>
    <t>Non op bd des CMP int div</t>
  </si>
  <si>
    <t>%,V700080</t>
  </si>
  <si>
    <t>700080</t>
  </si>
  <si>
    <t>Non op bd des CMP real GL</t>
  </si>
  <si>
    <t>%,V700130</t>
  </si>
  <si>
    <t>700130</t>
  </si>
  <si>
    <t>Non op int inc loans/notes</t>
  </si>
  <si>
    <t>%,V700209</t>
  </si>
  <si>
    <t>700209</t>
  </si>
  <si>
    <t>%,V700300</t>
  </si>
  <si>
    <t>700300</t>
  </si>
  <si>
    <t>Non op mkt sec chg hold GL CMP</t>
  </si>
  <si>
    <t>%,V700340</t>
  </si>
  <si>
    <t>700340</t>
  </si>
  <si>
    <t>Non op chg hold GL bd DES CMP</t>
  </si>
  <si>
    <t>%,V710000</t>
  </si>
  <si>
    <t>710000</t>
  </si>
  <si>
    <t>Non op oth inv equity earn CMP</t>
  </si>
  <si>
    <t>%,V710015</t>
  </si>
  <si>
    <t>710015</t>
  </si>
  <si>
    <t>Non-op bd des CMP equity earn</t>
  </si>
  <si>
    <t>%,V712000</t>
  </si>
  <si>
    <t>712000</t>
  </si>
  <si>
    <t>%,V712030</t>
  </si>
  <si>
    <t>712030</t>
  </si>
  <si>
    <t>Chg unrl GL oth inv bddes CMP</t>
  </si>
  <si>
    <t>%,R,FACCOUNT,TSYS_ACCT,XDYYNYY01,NNONOP_INVEST_EARN</t>
  </si>
  <si>
    <t>Non operating invest earnings</t>
  </si>
  <si>
    <t>%,V719000</t>
  </si>
  <si>
    <t>719000</t>
  </si>
  <si>
    <t>Non op eq earn unconsol affil</t>
  </si>
  <si>
    <t>%,R,FACCOUNT,TSYS_ACCT,XDYYNYY01,NNONOP_EQUITY_GL</t>
  </si>
  <si>
    <t>Non op Equity GL in uncon affi</t>
  </si>
  <si>
    <t>%,V721009</t>
  </si>
  <si>
    <t>721009</t>
  </si>
  <si>
    <t>IC derivatives cash payments</t>
  </si>
  <si>
    <t>%,R,FACCOUNT,TSYS_ACCT,XDYYNYY01,NNONOP_DERIV</t>
  </si>
  <si>
    <t>Nonoperating derivatives</t>
  </si>
  <si>
    <t>%,V725009</t>
  </si>
  <si>
    <t>725009</t>
  </si>
  <si>
    <t>IC DB plan non srv cst central</t>
  </si>
  <si>
    <t>%,R,FACCOUNT,TSYS_ACCT,XDYYNYY01,NNONOP_COMP_NPRC</t>
  </si>
  <si>
    <t>Oth net prdic retire inc (cst)</t>
  </si>
  <si>
    <t>%,R,FACCOUNT,TSYS_ACCT,XDYYNYY01,N730000</t>
  </si>
  <si>
    <t>Gain or loss from ext of debt</t>
  </si>
  <si>
    <t>%,R,FACCOUNT,TSYS_ACCT,XDYYNYY01,NNONOP_OTHER</t>
  </si>
  <si>
    <t>Other nonop income (loss)</t>
  </si>
  <si>
    <t>%,R,FACCOUNT,TSYS_ACCT,NNONOP_ITEMS</t>
  </si>
  <si>
    <t>Non-controlling interest</t>
  </si>
  <si>
    <t>%,R,FACCOUNT,TSYS_ACCT,XDYYNYY01,N750000</t>
  </si>
  <si>
    <t>Noncontrolling interest</t>
  </si>
  <si>
    <t>%,R,FACCOUNT,TSYS_ACCT,NREV_OVER_EXP</t>
  </si>
  <si>
    <t>Excess (Def) of rev over exp</t>
  </si>
  <si>
    <t>Statistics:</t>
  </si>
  <si>
    <t>%,V800030</t>
  </si>
  <si>
    <t>800030</t>
  </si>
  <si>
    <t>FTE hrs,Clin care RN</t>
  </si>
  <si>
    <t>%,V800070</t>
  </si>
  <si>
    <t>800070</t>
  </si>
  <si>
    <t>FTE hrs,Clin care lic cgiverL1</t>
  </si>
  <si>
    <t>%,V800080</t>
  </si>
  <si>
    <t>800080</t>
  </si>
  <si>
    <t>FTE hrs,Clin care lic cgiverL2</t>
  </si>
  <si>
    <t>%,V800100</t>
  </si>
  <si>
    <t>800100</t>
  </si>
  <si>
    <t>FTE hrs,Clin care spirit care</t>
  </si>
  <si>
    <t>%,V800110</t>
  </si>
  <si>
    <t>800110</t>
  </si>
  <si>
    <t>FTE hrs,Clin care oth cgiver</t>
  </si>
  <si>
    <t>%,V800239</t>
  </si>
  <si>
    <t>800239</t>
  </si>
  <si>
    <t>FTE hrs,IC labor RN</t>
  </si>
  <si>
    <t>%,V800309</t>
  </si>
  <si>
    <t>800309</t>
  </si>
  <si>
    <t>FTE hrs,IC lbr spiritual care</t>
  </si>
  <si>
    <t>%,V800319</t>
  </si>
  <si>
    <t>800319</t>
  </si>
  <si>
    <t>FTE hrs,IC lbr oth caregivers</t>
  </si>
  <si>
    <t>%,V800620</t>
  </si>
  <si>
    <t>800620</t>
  </si>
  <si>
    <t>FTE hrs,Productive management</t>
  </si>
  <si>
    <t>%,V800630</t>
  </si>
  <si>
    <t>800630</t>
  </si>
  <si>
    <t>FTE hrs,Prod professional</t>
  </si>
  <si>
    <t>%,V800650</t>
  </si>
  <si>
    <t>800650</t>
  </si>
  <si>
    <t>FTE hrs,Prod support services</t>
  </si>
  <si>
    <t>%,V800660</t>
  </si>
  <si>
    <t>800660</t>
  </si>
  <si>
    <t>FTE hrs,Productive clerical</t>
  </si>
  <si>
    <t>%,V800819</t>
  </si>
  <si>
    <t>800819</t>
  </si>
  <si>
    <t>FTE hrs,IC labor professional</t>
  </si>
  <si>
    <t>%,V801010</t>
  </si>
  <si>
    <t>801010</t>
  </si>
  <si>
    <t>FTE hrs,OT RN</t>
  </si>
  <si>
    <t>%,V801060</t>
  </si>
  <si>
    <t>801060</t>
  </si>
  <si>
    <t>FTE hrs,OT lic caregvr level 2</t>
  </si>
  <si>
    <t>%,V801080</t>
  </si>
  <si>
    <t>801080</t>
  </si>
  <si>
    <t>FTE hrs,OT spiritual care</t>
  </si>
  <si>
    <t>%,V801090</t>
  </si>
  <si>
    <t>801090</t>
  </si>
  <si>
    <t>FTE hrs,OT other caregiver</t>
  </si>
  <si>
    <t>%,V801100</t>
  </si>
  <si>
    <t>801100</t>
  </si>
  <si>
    <t>FTE hrs,OT management</t>
  </si>
  <si>
    <t>%,V801110</t>
  </si>
  <si>
    <t>801110</t>
  </si>
  <si>
    <t>FTE hrs,OT professional</t>
  </si>
  <si>
    <t>%,V801130</t>
  </si>
  <si>
    <t>801130</t>
  </si>
  <si>
    <t>FTE hrs,OT support services</t>
  </si>
  <si>
    <t>%,V801140</t>
  </si>
  <si>
    <t>801140</t>
  </si>
  <si>
    <t>FTE hrs,OT clerical</t>
  </si>
  <si>
    <t>%,V802030</t>
  </si>
  <si>
    <t>802030</t>
  </si>
  <si>
    <t>FTE hrs,Train &amp; edu RN</t>
  </si>
  <si>
    <t>%,V802080</t>
  </si>
  <si>
    <t>802080</t>
  </si>
  <si>
    <t>FTE hrs,Train&amp;edu lic cgivrL2</t>
  </si>
  <si>
    <t>%,V802100</t>
  </si>
  <si>
    <t>802100</t>
  </si>
  <si>
    <t>FTE hrs,Train&amp;edu spirit care</t>
  </si>
  <si>
    <t>%,V802110</t>
  </si>
  <si>
    <t>802110</t>
  </si>
  <si>
    <t>FTE hrs,Train&amp;edu oth cgiver</t>
  </si>
  <si>
    <t>%,V802120</t>
  </si>
  <si>
    <t>802120</t>
  </si>
  <si>
    <t>FTE hrs,Train &amp; edu management</t>
  </si>
  <si>
    <t>%,V802130</t>
  </si>
  <si>
    <t>802130</t>
  </si>
  <si>
    <t>FTE hrs,Train&amp;edu professional</t>
  </si>
  <si>
    <t>%,V802140</t>
  </si>
  <si>
    <t>802140</t>
  </si>
  <si>
    <t>FTE hrs,Train&amp;edu skilled&amp;spec</t>
  </si>
  <si>
    <t>%,V802150</t>
  </si>
  <si>
    <t>802150</t>
  </si>
  <si>
    <t>FTE hrs,Train&amp;edu support serv</t>
  </si>
  <si>
    <t>%,V802160</t>
  </si>
  <si>
    <t>802160</t>
  </si>
  <si>
    <t>FTE hrs,Train &amp; edu clerical</t>
  </si>
  <si>
    <t>%,FACCOUNT,TSYS_ACCT,XDYYNYY00,NFTE_HOURS_PROD,FCURRENCY_CD,V</t>
  </si>
  <si>
    <t>Productive Hours</t>
  </si>
  <si>
    <t>%,V805000</t>
  </si>
  <si>
    <t>805000</t>
  </si>
  <si>
    <t>FTE hrs,Call pay physician</t>
  </si>
  <si>
    <t>%,V805530</t>
  </si>
  <si>
    <t>805530</t>
  </si>
  <si>
    <t>FTE hrs,PTO RN</t>
  </si>
  <si>
    <t>%,V805570</t>
  </si>
  <si>
    <t>805570</t>
  </si>
  <si>
    <t>FTE hrs,PTO lic caregiver lev1</t>
  </si>
  <si>
    <t>%,V805580</t>
  </si>
  <si>
    <t>805580</t>
  </si>
  <si>
    <t>FTE hrs,PTO lic caregivr lev 2</t>
  </si>
  <si>
    <t>%,V805600</t>
  </si>
  <si>
    <t>805600</t>
  </si>
  <si>
    <t>FTE hrs,PTO spiritual care</t>
  </si>
  <si>
    <t>%,V805610</t>
  </si>
  <si>
    <t>805610</t>
  </si>
  <si>
    <t>FTE hrs,PTO other caregiver</t>
  </si>
  <si>
    <t>%,V805620</t>
  </si>
  <si>
    <t>805620</t>
  </si>
  <si>
    <t>FTE hrs,PTO management</t>
  </si>
  <si>
    <t>%,V805630</t>
  </si>
  <si>
    <t>805630</t>
  </si>
  <si>
    <t>FTE hrs,PTO professional</t>
  </si>
  <si>
    <t>%,V805650</t>
  </si>
  <si>
    <t>805650</t>
  </si>
  <si>
    <t>FTE hrs,PTO support services</t>
  </si>
  <si>
    <t>%,V805660</t>
  </si>
  <si>
    <t>805660</t>
  </si>
  <si>
    <t>FTE hrs,PTO clerical</t>
  </si>
  <si>
    <t>%,V806110</t>
  </si>
  <si>
    <t>806110</t>
  </si>
  <si>
    <t>FTE hrs,Oth nonprod Oth cgiver</t>
  </si>
  <si>
    <t>%,V806130</t>
  </si>
  <si>
    <t>806130</t>
  </si>
  <si>
    <t>FTE hrs,Oth nonprod profession</t>
  </si>
  <si>
    <t>%,FACCOUNT,TSYS_ACCT,XDYYNYY00,NFTE_HOURS_NONPROD,FCURRENCY_CD,V</t>
  </si>
  <si>
    <t>Non-Productive Hours</t>
  </si>
  <si>
    <t>%,FACCOUNT,TSYS_ACCT,NFTE_HOURS_PAYROLL,FCURRENCY_CD,V</t>
  </si>
  <si>
    <t>Total Payroll Hours</t>
  </si>
  <si>
    <t>%,V809030</t>
  </si>
  <si>
    <t>809030</t>
  </si>
  <si>
    <t>FTE hrs,Temp labor RN</t>
  </si>
  <si>
    <t>%,V809070</t>
  </si>
  <si>
    <t>809070</t>
  </si>
  <si>
    <t>FTE hrs,Temp lbr lic cgiver L1</t>
  </si>
  <si>
    <t>%,V809110</t>
  </si>
  <si>
    <t>809110</t>
  </si>
  <si>
    <t>FTE hrs,Temp labor oth cgiver</t>
  </si>
  <si>
    <t>%,V809140</t>
  </si>
  <si>
    <t>809140</t>
  </si>
  <si>
    <t>FTE hrs,Temp lbr skilled&amp;spec</t>
  </si>
  <si>
    <t>%,V809450</t>
  </si>
  <si>
    <t>809450</t>
  </si>
  <si>
    <t>FTE hrs,Outsrcd lbr sup svcs</t>
  </si>
  <si>
    <t>%,V809549</t>
  </si>
  <si>
    <t>809549</t>
  </si>
  <si>
    <t>FTE hrs,IC contract labor</t>
  </si>
  <si>
    <t>%,FACCOUNT,TSYS_ACCT,XDYYNYY00,NFTE_HOURS_CONTRACT,FCURRENCY_CD,V</t>
  </si>
  <si>
    <t>Contract Labor Hours</t>
  </si>
  <si>
    <t>%,FACCOUNT,TSYS_ACCT,NFTE_HOURS,FCURRENCY_CD,V</t>
  </si>
  <si>
    <t>Total Hours</t>
  </si>
  <si>
    <t>%,V822000</t>
  </si>
  <si>
    <t>822000</t>
  </si>
  <si>
    <t>Discharges, SNF</t>
  </si>
  <si>
    <t>%,V822005</t>
  </si>
  <si>
    <t>822005</t>
  </si>
  <si>
    <t>Discharges, LTC resident</t>
  </si>
  <si>
    <t>%,V832000</t>
  </si>
  <si>
    <t>832000</t>
  </si>
  <si>
    <t>Admissions, SNF</t>
  </si>
  <si>
    <t>%,V842000</t>
  </si>
  <si>
    <t>842000</t>
  </si>
  <si>
    <t>Days, SNF</t>
  </si>
  <si>
    <t>%,V842005</t>
  </si>
  <si>
    <t>842005</t>
  </si>
  <si>
    <t>Days, long term care resident</t>
  </si>
  <si>
    <t>%,V842100</t>
  </si>
  <si>
    <t>842100</t>
  </si>
  <si>
    <t>Days, assisted living resident</t>
  </si>
  <si>
    <t>%,V842105</t>
  </si>
  <si>
    <t>842105</t>
  </si>
  <si>
    <t>Days, indep living resident</t>
  </si>
  <si>
    <t>%,V842110</t>
  </si>
  <si>
    <t>842110</t>
  </si>
  <si>
    <t>Days, afford housing resident</t>
  </si>
  <si>
    <t>%,V862000</t>
  </si>
  <si>
    <t>862000</t>
  </si>
  <si>
    <t>Licensed bed, Tot Nursing home</t>
  </si>
  <si>
    <t>%,V862050</t>
  </si>
  <si>
    <t>862050</t>
  </si>
  <si>
    <t>Staffed beds, Tot Nursing home</t>
  </si>
  <si>
    <t>%,V862100</t>
  </si>
  <si>
    <t>862100</t>
  </si>
  <si>
    <t>Available units, assist living</t>
  </si>
  <si>
    <t>%,V862105</t>
  </si>
  <si>
    <t>862105</t>
  </si>
  <si>
    <t>Available units, indep living</t>
  </si>
  <si>
    <t>%,V862115</t>
  </si>
  <si>
    <t>862115</t>
  </si>
  <si>
    <t>Available units,afford housing</t>
  </si>
  <si>
    <t>%,V862120</t>
  </si>
  <si>
    <t>862120</t>
  </si>
  <si>
    <t>Sum of occ units,assist living</t>
  </si>
  <si>
    <t>%,V862125</t>
  </si>
  <si>
    <t>862125</t>
  </si>
  <si>
    <t>Sum of occ units, indep living</t>
  </si>
  <si>
    <t>%,V862135</t>
  </si>
  <si>
    <t>862135</t>
  </si>
  <si>
    <t>Sum of occ unit,afford housing</t>
  </si>
  <si>
    <t>%,V872250</t>
  </si>
  <si>
    <t>872250</t>
  </si>
  <si>
    <t>Net revenue, SNF</t>
  </si>
  <si>
    <t>%,V872255</t>
  </si>
  <si>
    <t>872255</t>
  </si>
  <si>
    <t>LTC resident net revenue</t>
  </si>
  <si>
    <t>%,V877000</t>
  </si>
  <si>
    <t>877000</t>
  </si>
  <si>
    <t>Number of employees</t>
  </si>
  <si>
    <t>%,V878000</t>
  </si>
  <si>
    <t>878000</t>
  </si>
  <si>
    <t>Capital, PP&amp;E</t>
  </si>
  <si>
    <t>%,V878020</t>
  </si>
  <si>
    <t>878020</t>
  </si>
  <si>
    <t>Philanthropy</t>
  </si>
  <si>
    <t>%,FACCOUNT,TSYS_ACCT,XDYYNYY00,NSTATS_REQ_NON_FTEHRS,FCURRENCY_CD,V</t>
  </si>
  <si>
    <t>Statistics, Required (Non-FTE Hours)</t>
  </si>
  <si>
    <t>%,V990020</t>
  </si>
  <si>
    <t>990020</t>
  </si>
  <si>
    <t>RFK_Patient_Days</t>
  </si>
  <si>
    <t>%,V990060</t>
  </si>
  <si>
    <t>990060</t>
  </si>
  <si>
    <t>RFK_LTC_Days</t>
  </si>
  <si>
    <t>%,V990070</t>
  </si>
  <si>
    <t>990070</t>
  </si>
  <si>
    <t>RFK_Assisted_Living_Days</t>
  </si>
  <si>
    <t>%,V990080</t>
  </si>
  <si>
    <t>990080</t>
  </si>
  <si>
    <t>RFK_Independent_Living_Days</t>
  </si>
  <si>
    <t>%,FACCOUNT,TSYS_ACCT,XDYYNYY00,NSTATS_REQUIRED_RF,FCURRENCY_CD,V</t>
  </si>
  <si>
    <t>Rolling Forecast K Statistics, Required</t>
  </si>
  <si>
    <t>%,V900260</t>
  </si>
  <si>
    <t>900260</t>
  </si>
  <si>
    <t>Assisted living, primary</t>
  </si>
  <si>
    <t>%,V900261</t>
  </si>
  <si>
    <t>900261</t>
  </si>
  <si>
    <t>Independent living, primary</t>
  </si>
  <si>
    <t>%,V900500</t>
  </si>
  <si>
    <t>900500</t>
  </si>
  <si>
    <t>Days - Medicare Trad</t>
  </si>
  <si>
    <t>%,V900501</t>
  </si>
  <si>
    <t>900501</t>
  </si>
  <si>
    <t>Days - Medicare Risk</t>
  </si>
  <si>
    <t>%,V900502</t>
  </si>
  <si>
    <t>900502</t>
  </si>
  <si>
    <t>Days - Medicaid Trad</t>
  </si>
  <si>
    <t>%,V900503</t>
  </si>
  <si>
    <t>900503</t>
  </si>
  <si>
    <t>Days - Medicaid Risk</t>
  </si>
  <si>
    <t>%,V900505</t>
  </si>
  <si>
    <t>900505</t>
  </si>
  <si>
    <t>Days - Commercial</t>
  </si>
  <si>
    <t>%,V900506</t>
  </si>
  <si>
    <t>900506</t>
  </si>
  <si>
    <t>Days - Managed Care</t>
  </si>
  <si>
    <t>%,V900507</t>
  </si>
  <si>
    <t>900507</t>
  </si>
  <si>
    <t>Days - Self Pay</t>
  </si>
  <si>
    <t>%,V900510</t>
  </si>
  <si>
    <t>900510</t>
  </si>
  <si>
    <t>Days - Other</t>
  </si>
  <si>
    <t>%,V900514</t>
  </si>
  <si>
    <t>900514</t>
  </si>
  <si>
    <t>Days - Medicaid Pending</t>
  </si>
  <si>
    <t>%,V900528</t>
  </si>
  <si>
    <t>900528</t>
  </si>
  <si>
    <t>Days - Hospice Billed</t>
  </si>
  <si>
    <t>%,V929000</t>
  </si>
  <si>
    <t>929000</t>
  </si>
  <si>
    <t>Key Stat - Primary - Tot</t>
  </si>
  <si>
    <t>%,FACCOUNT,TSYS_ACCT,XDYYNYY00,NSTATS_OPTIONAL,FCURRENCY_CD,V</t>
  </si>
  <si>
    <t>Statistics, Optional</t>
  </si>
  <si>
    <t>Gross Patient Revenue</t>
  </si>
  <si>
    <t>Total Net Patient Service Revenues</t>
  </si>
  <si>
    <t>Total Operating Revenue</t>
  </si>
  <si>
    <t>Total Labor Expenses</t>
  </si>
  <si>
    <t>Total Expenses</t>
  </si>
  <si>
    <t>Check for Tot Rev - Exp - Risk + Other = OPInc</t>
  </si>
  <si>
    <t>Check for Unusual Items</t>
  </si>
  <si>
    <t>Check for Non Op</t>
  </si>
  <si>
    <t>Check for Rev over expenses</t>
  </si>
  <si>
    <t>01IS2WEB</t>
  </si>
  <si>
    <t>CONS IS 12 MO TREND</t>
  </si>
  <si>
    <t>SYS_IS02_ACT_TREND</t>
  </si>
  <si>
    <t>Trinity BU Consol Tree</t>
  </si>
  <si>
    <t>LEVEL 6</t>
  </si>
  <si>
    <t>Level 6</t>
  </si>
  <si>
    <t>THSC IS 12 MTH TREND 2023-12-31.xlsm</t>
  </si>
  <si>
    <t>SYS_BU</t>
  </si>
  <si>
    <t>Prior Fiscal Year</t>
  </si>
  <si>
    <t>Current Fiscal Year</t>
  </si>
  <si>
    <t>Leap Year Logic</t>
  </si>
  <si>
    <t>Month</t>
  </si>
  <si>
    <t>Dates</t>
  </si>
  <si>
    <t>Year</t>
  </si>
  <si>
    <t>Feb Date</t>
  </si>
  <si>
    <t>7/31</t>
  </si>
  <si>
    <t>2020</t>
  </si>
  <si>
    <t>20</t>
  </si>
  <si>
    <t>2/29</t>
  </si>
  <si>
    <t>2</t>
  </si>
  <si>
    <t>8/31</t>
  </si>
  <si>
    <t>3</t>
  </si>
  <si>
    <t>9/30</t>
  </si>
  <si>
    <t>2028</t>
  </si>
  <si>
    <t>28</t>
  </si>
  <si>
    <t>4</t>
  </si>
  <si>
    <t>10/31</t>
  </si>
  <si>
    <t>2032</t>
  </si>
  <si>
    <t>32</t>
  </si>
  <si>
    <t>5</t>
  </si>
  <si>
    <t>11/30</t>
  </si>
  <si>
    <t>2036</t>
  </si>
  <si>
    <t>36</t>
  </si>
  <si>
    <t>12/31</t>
  </si>
  <si>
    <t>2040</t>
  </si>
  <si>
    <t>40</t>
  </si>
  <si>
    <t>7</t>
  </si>
  <si>
    <t>1/31</t>
  </si>
  <si>
    <t>2044</t>
  </si>
  <si>
    <t>44</t>
  </si>
  <si>
    <t>8</t>
  </si>
  <si>
    <t>2048</t>
  </si>
  <si>
    <t>48</t>
  </si>
  <si>
    <t>9</t>
  </si>
  <si>
    <t>3/31</t>
  </si>
  <si>
    <t>2052</t>
  </si>
  <si>
    <t>52</t>
  </si>
  <si>
    <t>10</t>
  </si>
  <si>
    <t>4/30</t>
  </si>
  <si>
    <t>2056</t>
  </si>
  <si>
    <t>56</t>
  </si>
  <si>
    <t>11</t>
  </si>
  <si>
    <t>5/31</t>
  </si>
  <si>
    <t>2060</t>
  </si>
  <si>
    <t>60</t>
  </si>
  <si>
    <t>12</t>
  </si>
  <si>
    <t>6/30</t>
  </si>
  <si>
    <t>2064</t>
  </si>
  <si>
    <t>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</si>
</sst>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[$-409]m/d/yy\ h:mm\ AM/PM;@"/>
    <numFmt numFmtId="167" formatCode="mm:ss.0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43" fontId="0" fillId="0" borderId="0" xfId="1" applyFont="1"/>
    <xf numFmtId="164" fontId="0" fillId="0" borderId="0" xfId="0" applyNumberFormat="1"/>
    <xf numFmtId="0" fontId="2" fillId="0" borderId="0" xfId="0" applyFont="1"/>
    <xf numFmtId="43" fontId="0" fillId="0" borderId="0" xfId="0" applyNumberFormat="1"/>
    <xf numFmtId="1" fontId="0" fillId="0" borderId="0" xfId="0" applyNumberFormat="1"/>
    <xf numFmtId="164" fontId="0" fillId="0" borderId="0" xfId="1" applyNumberFormat="1" applyFont="1"/>
    <xf numFmtId="4" fontId="0" fillId="0" borderId="0" xfId="0" applyNumberForma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41" fontId="5" fillId="0" borderId="0" xfId="1" applyNumberFormat="1" applyFont="1" applyAlignment="1"/>
    <xf numFmtId="41" fontId="4" fillId="0" borderId="0" xfId="0" applyNumberFormat="1" applyFont="1"/>
    <xf numFmtId="0" fontId="6" fillId="0" borderId="0" xfId="0" applyFont="1" applyAlignment="1">
      <alignment horizontal="left"/>
    </xf>
    <xf numFmtId="41" fontId="3" fillId="0" borderId="0" xfId="0" applyNumberFormat="1" applyFont="1"/>
    <xf numFmtId="4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6" fillId="0" borderId="0" xfId="0" applyFont="1"/>
    <xf numFmtId="41" fontId="6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41" fontId="8" fillId="0" borderId="0" xfId="0" applyNumberFormat="1" applyFont="1"/>
    <xf numFmtId="41" fontId="9" fillId="0" borderId="0" xfId="0" applyNumberFormat="1" applyFo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/>
    </xf>
    <xf numFmtId="41" fontId="9" fillId="0" borderId="0" xfId="1" applyNumberFormat="1" applyFont="1" applyAlignment="1"/>
    <xf numFmtId="0" fontId="9" fillId="0" borderId="0" xfId="0" applyFont="1" applyAlignment="1">
      <alignment horizontal="left" indent="2"/>
    </xf>
    <xf numFmtId="41" fontId="9" fillId="0" borderId="1" xfId="1" applyNumberFormat="1" applyFont="1" applyBorder="1" applyAlignment="1"/>
    <xf numFmtId="0" fontId="3" fillId="0" borderId="0" xfId="0" applyFont="1" applyAlignment="1">
      <alignment horizontal="left" indent="2"/>
    </xf>
    <xf numFmtId="41" fontId="9" fillId="0" borderId="2" xfId="1" applyNumberFormat="1" applyFont="1" applyBorder="1" applyAlignment="1"/>
    <xf numFmtId="0" fontId="8" fillId="0" borderId="0" xfId="0" applyFont="1" applyAlignment="1">
      <alignment horizontal="left" indent="5"/>
    </xf>
    <xf numFmtId="41" fontId="9" fillId="0" borderId="3" xfId="1" applyNumberFormat="1" applyFont="1" applyBorder="1" applyAlignment="1"/>
    <xf numFmtId="41" fontId="3" fillId="0" borderId="3" xfId="0" applyNumberFormat="1" applyFont="1" applyBorder="1"/>
    <xf numFmtId="41" fontId="9" fillId="0" borderId="0" xfId="1" applyNumberFormat="1" applyFont="1" applyBorder="1" applyAlignment="1"/>
    <xf numFmtId="41" fontId="6" fillId="0" borderId="2" xfId="0" applyNumberFormat="1" applyFont="1" applyBorder="1"/>
    <xf numFmtId="0" fontId="5" fillId="0" borderId="0" xfId="0" applyFont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indent="4"/>
    </xf>
    <xf numFmtId="43" fontId="3" fillId="0" borderId="0" xfId="0" applyNumberFormat="1" applyFont="1"/>
    <xf numFmtId="37" fontId="11" fillId="3" borderId="4" xfId="0" applyNumberFormat="1" applyFont="1" applyFill="1" applyBorder="1" applyAlignment="1">
      <alignment horizontal="left"/>
    </xf>
    <xf numFmtId="37" fontId="4" fillId="0" borderId="4" xfId="0" applyNumberFormat="1" applyFont="1" applyBorder="1" applyAlignment="1">
      <alignment horizontal="left"/>
    </xf>
    <xf numFmtId="41" fontId="4" fillId="4" borderId="4" xfId="0" applyNumberFormat="1" applyFont="1" applyFill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167" fontId="4" fillId="0" borderId="4" xfId="0" applyNumberFormat="1" applyFont="1" applyBorder="1" applyAlignment="1">
      <alignment horizontal="left"/>
    </xf>
    <xf numFmtId="41" fontId="4" fillId="0" borderId="0" xfId="0" applyNumberFormat="1" applyFont="1" applyAlignment="1">
      <alignment horizontal="center"/>
    </xf>
    <xf numFmtId="41" fontId="3" fillId="0" borderId="0" xfId="0" applyNumberFormat="1" applyFont="1" applyAlignment="1">
      <alignment horizontal="center"/>
    </xf>
    <xf numFmtId="0" fontId="6" fillId="0" borderId="0" xfId="2" applyFont="1"/>
    <xf numFmtId="41" fontId="6" fillId="5" borderId="0" xfId="0" applyNumberFormat="1" applyFont="1" applyFill="1" applyAlignment="1">
      <alignment horizontal="center"/>
    </xf>
    <xf numFmtId="0" fontId="6" fillId="5" borderId="0" xfId="0" applyFont="1" applyFill="1"/>
    <xf numFmtId="0" fontId="7" fillId="5" borderId="0" xfId="0" applyFont="1" applyFill="1" applyAlignment="1">
      <alignment horizontal="center"/>
    </xf>
    <xf numFmtId="41" fontId="8" fillId="5" borderId="0" xfId="0" applyNumberFormat="1" applyFont="1" applyFill="1" applyAlignment="1">
      <alignment horizontal="center"/>
    </xf>
    <xf numFmtId="0" fontId="3" fillId="5" borderId="0" xfId="0" applyFont="1" applyFill="1"/>
    <xf numFmtId="41" fontId="9" fillId="0" borderId="0" xfId="1" applyNumberFormat="1" applyFont="1" applyAlignment="1">
      <alignment horizontal="center"/>
    </xf>
    <xf numFmtId="41" fontId="8" fillId="0" borderId="2" xfId="1" applyNumberFormat="1" applyFont="1" applyBorder="1" applyAlignment="1">
      <alignment horizontal="center"/>
    </xf>
    <xf numFmtId="0" fontId="8" fillId="0" borderId="0" xfId="0" applyFont="1" applyAlignment="1">
      <alignment horizontal="left" indent="2"/>
    </xf>
    <xf numFmtId="41" fontId="9" fillId="0" borderId="2" xfId="1" applyNumberFormat="1" applyFont="1" applyBorder="1" applyAlignment="1">
      <alignment horizontal="center"/>
    </xf>
    <xf numFmtId="41" fontId="9" fillId="0" borderId="0" xfId="1" applyNumberFormat="1" applyFont="1" applyBorder="1" applyAlignment="1">
      <alignment horizontal="center"/>
    </xf>
    <xf numFmtId="41" fontId="8" fillId="0" borderId="5" xfId="1" applyNumberFormat="1" applyFont="1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41" fontId="8" fillId="0" borderId="0" xfId="0" applyNumberFormat="1" applyFont="1" applyAlignment="1">
      <alignment horizontal="left"/>
    </xf>
    <xf numFmtId="41" fontId="9" fillId="0" borderId="0" xfId="0" applyNumberFormat="1" applyFont="1" applyAlignment="1">
      <alignment horizontal="left"/>
    </xf>
    <xf numFmtId="0" fontId="8" fillId="0" borderId="0" xfId="0" applyFont="1" applyAlignment="1">
      <alignment horizontal="left" indent="3"/>
    </xf>
    <xf numFmtId="41" fontId="6" fillId="0" borderId="0" xfId="0" applyNumberFormat="1" applyFont="1"/>
    <xf numFmtId="41" fontId="8" fillId="0" borderId="2" xfId="1" applyNumberFormat="1" applyFont="1" applyBorder="1" applyAlignment="1"/>
    <xf numFmtId="41" fontId="8" fillId="0" borderId="3" xfId="1" applyNumberFormat="1" applyFont="1" applyBorder="1" applyAlignment="1"/>
    <xf numFmtId="41" fontId="3" fillId="0" borderId="6" xfId="0" applyNumberFormat="1" applyFont="1" applyBorder="1"/>
    <xf numFmtId="0" fontId="8" fillId="0" borderId="6" xfId="0" applyFont="1" applyBorder="1" applyAlignment="1">
      <alignment horizontal="left" indent="5"/>
    </xf>
    <xf numFmtId="0" fontId="8" fillId="0" borderId="6" xfId="0" applyFont="1" applyBorder="1" applyAlignment="1">
      <alignment horizontal="left"/>
    </xf>
    <xf numFmtId="41" fontId="8" fillId="0" borderId="6" xfId="0" applyNumberFormat="1" applyFont="1" applyBorder="1" applyAlignment="1">
      <alignment horizontal="left"/>
    </xf>
    <xf numFmtId="0" fontId="12" fillId="0" borderId="0" xfId="0" applyFont="1"/>
    <xf numFmtId="41" fontId="3" fillId="0" borderId="1" xfId="0" applyNumberFormat="1" applyFont="1" applyBorder="1"/>
    <xf numFmtId="41" fontId="9" fillId="0" borderId="1" xfId="0" applyNumberFormat="1" applyFont="1" applyBorder="1" applyAlignment="1">
      <alignment horizontal="left"/>
    </xf>
    <xf numFmtId="41" fontId="9" fillId="0" borderId="3" xfId="0" applyNumberFormat="1" applyFont="1" applyBorder="1" applyAlignment="1">
      <alignment horizontal="left"/>
    </xf>
    <xf numFmtId="0" fontId="9" fillId="0" borderId="0" xfId="0" applyFont="1" applyAlignment="1">
      <alignment horizontal="left" indent="5"/>
    </xf>
    <xf numFmtId="41" fontId="3" fillId="6" borderId="0" xfId="0" applyNumberFormat="1" applyFont="1" applyFill="1" applyAlignment="1">
      <alignment horizontal="center"/>
    </xf>
    <xf numFmtId="0" fontId="3" fillId="6" borderId="0" xfId="0" applyFont="1" applyFill="1"/>
    <xf numFmtId="41" fontId="3" fillId="6" borderId="0" xfId="0" applyNumberFormat="1" applyFont="1" applyFill="1"/>
    <xf numFmtId="165" fontId="3" fillId="6" borderId="0" xfId="0" applyNumberFormat="1" applyFont="1" applyFill="1"/>
    <xf numFmtId="41" fontId="11" fillId="3" borderId="4" xfId="0" applyNumberFormat="1" applyFont="1" applyFill="1" applyBorder="1" applyAlignment="1">
      <alignment horizontal="left"/>
    </xf>
    <xf numFmtId="41" fontId="4" fillId="0" borderId="4" xfId="0" applyNumberFormat="1" applyFont="1" applyBorder="1" applyAlignment="1">
      <alignment horizontal="left"/>
    </xf>
    <xf numFmtId="41" fontId="3" fillId="5" borderId="0" xfId="0" applyNumberFormat="1" applyFont="1" applyFill="1" applyAlignment="1">
      <alignment horizontal="center"/>
    </xf>
    <xf numFmtId="41" fontId="3" fillId="2" borderId="0" xfId="0" applyNumberFormat="1" applyFont="1" applyFill="1" applyAlignment="1">
      <alignment horizontal="center"/>
    </xf>
    <xf numFmtId="0" fontId="3" fillId="2" borderId="0" xfId="0" applyFont="1" applyFill="1"/>
    <xf numFmtId="0" fontId="13" fillId="7" borderId="7" xfId="0" applyFont="1" applyFill="1" applyBorder="1"/>
    <xf numFmtId="0" fontId="13" fillId="7" borderId="8" xfId="0" applyFont="1" applyFill="1" applyBorder="1"/>
    <xf numFmtId="0" fontId="14" fillId="8" borderId="7" xfId="0" applyFont="1" applyFill="1" applyBorder="1" applyAlignment="1">
      <alignment horizontal="center"/>
    </xf>
    <xf numFmtId="0" fontId="14" fillId="8" borderId="8" xfId="0" applyFont="1" applyFill="1" applyBorder="1"/>
    <xf numFmtId="16" fontId="3" fillId="0" borderId="0" xfId="0" applyNumberFormat="1" applyFont="1" applyAlignment="1">
      <alignment horizontal="center"/>
    </xf>
    <xf numFmtId="0" fontId="3" fillId="0" borderId="0" xfId="0" quotePrefix="1" applyFont="1"/>
    <xf numFmtId="0" fontId="14" fillId="8" borderId="7" xfId="0" applyFont="1" applyFill="1" applyBorder="1"/>
    <xf numFmtId="0" fontId="14" fillId="0" borderId="7" xfId="0" applyFont="1" applyBorder="1" applyAlignment="1">
      <alignment horizontal="center"/>
    </xf>
    <xf numFmtId="0" fontId="14" fillId="0" borderId="7" xfId="0" applyFont="1" applyBorder="1"/>
    <xf numFmtId="0" fontId="14" fillId="0" borderId="8" xfId="0" applyFont="1" applyBorder="1"/>
    <xf numFmtId="16" fontId="3" fillId="5" borderId="0" xfId="0" applyNumberFormat="1" applyFont="1" applyFill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9" xfId="0" applyFont="1" applyBorder="1"/>
    <xf numFmtId="0" fontId="14" fillId="0" borderId="10" xfId="0" applyFont="1" applyBorder="1"/>
  </cellXfs>
  <cellStyles count="3">
    <cellStyle name="Comma" xfId="1" builtinId="3"/>
    <cellStyle name="Normal" xfId="0" builtinId="0"/>
    <cellStyle name="Normal_Matrix" xfId="2" xr:uid="{C8C5A2AE-B464-46A8-92D1-5482DCBBB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HOCostReport\HOCR23\MASS\MA%20HO%20CR%20Key%20File%20CY23.xlsx" TargetMode="External"/><Relationship Id="rId1" Type="http://schemas.openxmlformats.org/officeDocument/2006/relationships/externalLinkPath" Target="MA%20HO%20CR%20Key%20File%20CY2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HOCostReport\HOCR22\MA\MA%20HO%20CR%20Key%20File%20FY22.xlsx" TargetMode="External"/><Relationship Id="rId1" Type="http://schemas.openxmlformats.org/officeDocument/2006/relationships/externalLinkPath" Target="/HOCostReport/HOCR22/MA/MA%20HO%20CR%20Key%20File%20FY2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W:\AZ\TSLC_Cost_Report\Cost%20Rep%2023\Home%20Office\FYE%2012.31.23\THSC%20IS%2012%20MTH%20TREND%202023-12-31.xlsm" TargetMode="External"/><Relationship Id="rId1" Type="http://schemas.openxmlformats.org/officeDocument/2006/relationships/externalLinkPath" Target="file:///W:\AZ\TSLC_Cost_Report\Cost%20Rep%2023\Home%20Office\FYE%2012.31.23\THSC%20IS%2012%20MTH%20TREND%202023-12-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Jan 23 - Jun 23"/>
      <sheetName val="Jul 23 - Dec 23"/>
      <sheetName val="Combined"/>
      <sheetName val="9379.5"/>
    </sheetNames>
    <sheetDataSet>
      <sheetData sheetId="0">
        <row r="4">
          <cell r="A4" t="str">
            <v>Combined</v>
          </cell>
          <cell r="B4" t="str">
            <v>Department</v>
          </cell>
          <cell r="C4" t="str">
            <v>Account</v>
          </cell>
          <cell r="D4" t="str">
            <v>Description</v>
          </cell>
          <cell r="E4" t="str">
            <v>Cost Center</v>
          </cell>
          <cell r="F4" t="str">
            <v>Beginning Balance</v>
          </cell>
          <cell r="G4" t="str">
            <v>Debit</v>
          </cell>
          <cell r="H4" t="str">
            <v>Credit</v>
          </cell>
          <cell r="I4" t="str">
            <v>Ending Balance</v>
          </cell>
          <cell r="K4" t="str">
            <v>Jan - Jun</v>
          </cell>
        </row>
        <row r="5">
          <cell r="A5" t="str">
            <v>100200</v>
          </cell>
          <cell r="C5">
            <v>100200</v>
          </cell>
          <cell r="D5" t="str">
            <v>Cash local other 1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K5">
            <v>0</v>
          </cell>
        </row>
        <row r="6">
          <cell r="A6" t="str">
            <v>100210</v>
          </cell>
          <cell r="C6">
            <v>100210</v>
          </cell>
          <cell r="D6" t="str">
            <v>Cash local other 2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K6">
            <v>0</v>
          </cell>
        </row>
        <row r="7">
          <cell r="A7" t="str">
            <v>100530</v>
          </cell>
          <cell r="C7">
            <v>100530</v>
          </cell>
          <cell r="D7" t="str">
            <v>Other custodial cash</v>
          </cell>
          <cell r="F7">
            <v>41843.06</v>
          </cell>
          <cell r="G7">
            <v>38181.43</v>
          </cell>
          <cell r="H7">
            <v>53993.81</v>
          </cell>
          <cell r="I7">
            <v>26030.68</v>
          </cell>
          <cell r="K7">
            <v>-15812.379999999997</v>
          </cell>
        </row>
        <row r="8">
          <cell r="A8" t="str">
            <v>101000</v>
          </cell>
          <cell r="C8">
            <v>101000</v>
          </cell>
          <cell r="D8" t="str">
            <v>CMP investments 1</v>
          </cell>
          <cell r="F8">
            <v>3109485.02</v>
          </cell>
          <cell r="G8">
            <v>11332453.449999999</v>
          </cell>
          <cell r="H8">
            <v>12452697.449999999</v>
          </cell>
          <cell r="I8">
            <v>1989241.02</v>
          </cell>
          <cell r="K8">
            <v>-1120244</v>
          </cell>
        </row>
        <row r="9">
          <cell r="A9" t="str">
            <v>101010</v>
          </cell>
          <cell r="C9">
            <v>101010</v>
          </cell>
          <cell r="D9" t="str">
            <v>CMP investments unrl GL 1</v>
          </cell>
          <cell r="F9">
            <v>3523377.96</v>
          </cell>
          <cell r="G9">
            <v>415316.9</v>
          </cell>
          <cell r="H9">
            <v>216005.01</v>
          </cell>
          <cell r="I9">
            <v>3722689.85</v>
          </cell>
          <cell r="K9">
            <v>199311.89</v>
          </cell>
        </row>
        <row r="10">
          <cell r="A10" t="str">
            <v>113060</v>
          </cell>
          <cell r="C10">
            <v>113060</v>
          </cell>
          <cell r="D10" t="str">
            <v>ST temp restr inv CMP unr</v>
          </cell>
          <cell r="F10">
            <v>3678.23</v>
          </cell>
          <cell r="G10">
            <v>0</v>
          </cell>
          <cell r="H10">
            <v>0</v>
          </cell>
          <cell r="I10">
            <v>3678.23</v>
          </cell>
          <cell r="K10">
            <v>0</v>
          </cell>
        </row>
        <row r="11">
          <cell r="A11" t="str">
            <v>120150</v>
          </cell>
          <cell r="C11">
            <v>120150</v>
          </cell>
          <cell r="D11" t="str">
            <v>Gross AR LTC</v>
          </cell>
          <cell r="F11">
            <v>-628.49</v>
          </cell>
          <cell r="G11">
            <v>628.49</v>
          </cell>
          <cell r="H11">
            <v>0</v>
          </cell>
          <cell r="I11">
            <v>0</v>
          </cell>
          <cell r="K11">
            <v>628.49</v>
          </cell>
        </row>
        <row r="12">
          <cell r="A12" t="str">
            <v>120180</v>
          </cell>
          <cell r="C12">
            <v>120180</v>
          </cell>
          <cell r="D12" t="str">
            <v>Unapplied cash LTC</v>
          </cell>
          <cell r="F12">
            <v>129474.54</v>
          </cell>
          <cell r="G12">
            <v>452578.83</v>
          </cell>
          <cell r="H12">
            <v>449654.31</v>
          </cell>
          <cell r="I12">
            <v>132399.06</v>
          </cell>
          <cell r="K12">
            <v>2924.5200000000186</v>
          </cell>
        </row>
        <row r="13">
          <cell r="A13" t="str">
            <v>120190</v>
          </cell>
          <cell r="C13">
            <v>120190</v>
          </cell>
          <cell r="D13" t="str">
            <v>AR credit balance LTC</v>
          </cell>
          <cell r="F13">
            <v>-50130.96</v>
          </cell>
          <cell r="G13">
            <v>0</v>
          </cell>
          <cell r="H13">
            <v>0</v>
          </cell>
          <cell r="I13">
            <v>-50130.96</v>
          </cell>
          <cell r="K13">
            <v>0</v>
          </cell>
        </row>
        <row r="14">
          <cell r="A14" t="str">
            <v>130300</v>
          </cell>
          <cell r="C14">
            <v>130300</v>
          </cell>
          <cell r="D14" t="str">
            <v>Older PY other receivable</v>
          </cell>
          <cell r="F14">
            <v>-552987.57999999996</v>
          </cell>
          <cell r="G14">
            <v>0</v>
          </cell>
          <cell r="H14">
            <v>87633.98</v>
          </cell>
          <cell r="I14">
            <v>-640621.56000000006</v>
          </cell>
          <cell r="K14">
            <v>-87633.98</v>
          </cell>
        </row>
        <row r="15">
          <cell r="A15" t="str">
            <v>140180</v>
          </cell>
          <cell r="C15">
            <v>140180</v>
          </cell>
          <cell r="D15" t="str">
            <v>Interest receivable ext d</v>
          </cell>
          <cell r="F15">
            <v>5023.38</v>
          </cell>
          <cell r="G15">
            <v>1674.46</v>
          </cell>
          <cell r="H15">
            <v>0</v>
          </cell>
          <cell r="I15">
            <v>6697.84</v>
          </cell>
          <cell r="K15">
            <v>1674.46</v>
          </cell>
        </row>
        <row r="16">
          <cell r="A16" t="str">
            <v>140190</v>
          </cell>
          <cell r="C16">
            <v>140190</v>
          </cell>
          <cell r="D16" t="str">
            <v>SCM rebate &amp; patronage re</v>
          </cell>
          <cell r="F16">
            <v>374000</v>
          </cell>
          <cell r="G16">
            <v>16000</v>
          </cell>
          <cell r="H16">
            <v>0</v>
          </cell>
          <cell r="I16">
            <v>390000</v>
          </cell>
          <cell r="K16">
            <v>16000</v>
          </cell>
        </row>
        <row r="17">
          <cell r="A17" t="str">
            <v>140230</v>
          </cell>
          <cell r="C17">
            <v>140230</v>
          </cell>
          <cell r="D17" t="str">
            <v>EE withhold loan/EE recei</v>
          </cell>
          <cell r="F17">
            <v>17173.400000000001</v>
          </cell>
          <cell r="G17">
            <v>26890</v>
          </cell>
          <cell r="H17">
            <v>23215</v>
          </cell>
          <cell r="I17">
            <v>20848.400000000001</v>
          </cell>
          <cell r="K17">
            <v>3675</v>
          </cell>
        </row>
        <row r="18">
          <cell r="A18" t="str">
            <v>140240</v>
          </cell>
          <cell r="C18">
            <v>140240</v>
          </cell>
          <cell r="D18" t="str">
            <v>Grants receivable</v>
          </cell>
          <cell r="F18">
            <v>-15136.03</v>
          </cell>
          <cell r="G18">
            <v>33600</v>
          </cell>
          <cell r="H18">
            <v>67582.5</v>
          </cell>
          <cell r="I18">
            <v>-49118.53</v>
          </cell>
          <cell r="K18">
            <v>-33982.5</v>
          </cell>
        </row>
        <row r="19">
          <cell r="A19" t="str">
            <v>140700</v>
          </cell>
          <cell r="C19">
            <v>140700</v>
          </cell>
          <cell r="D19" t="str">
            <v>Misc receivable 1</v>
          </cell>
          <cell r="F19">
            <v>-52540.03</v>
          </cell>
          <cell r="G19">
            <v>99931.93</v>
          </cell>
          <cell r="H19">
            <v>52087.76</v>
          </cell>
          <cell r="I19">
            <v>-4695.8599999999997</v>
          </cell>
          <cell r="K19">
            <v>47844.169999999991</v>
          </cell>
        </row>
        <row r="20">
          <cell r="A20" t="str">
            <v>140702</v>
          </cell>
          <cell r="C20">
            <v>140702</v>
          </cell>
          <cell r="D20" t="str">
            <v>Misc receivable 2</v>
          </cell>
          <cell r="F20">
            <v>1709504.16</v>
          </cell>
          <cell r="G20">
            <v>348744.65</v>
          </cell>
          <cell r="H20">
            <v>246791.87</v>
          </cell>
          <cell r="I20">
            <v>1811456.94</v>
          </cell>
          <cell r="K20">
            <v>101952.78000000003</v>
          </cell>
        </row>
        <row r="21">
          <cell r="A21" t="str">
            <v>140703</v>
          </cell>
          <cell r="C21">
            <v>140703</v>
          </cell>
          <cell r="D21" t="str">
            <v>Misc receivable 2 allow</v>
          </cell>
          <cell r="F21">
            <v>-955121</v>
          </cell>
          <cell r="G21">
            <v>540</v>
          </cell>
          <cell r="H21">
            <v>378547</v>
          </cell>
          <cell r="I21">
            <v>-1333128</v>
          </cell>
          <cell r="K21">
            <v>-378007</v>
          </cell>
        </row>
        <row r="22">
          <cell r="A22" t="str">
            <v>140704</v>
          </cell>
          <cell r="C22">
            <v>140704</v>
          </cell>
          <cell r="D22" t="str">
            <v>Misc receivable 3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K22">
            <v>0</v>
          </cell>
        </row>
        <row r="23">
          <cell r="A23" t="str">
            <v>140708</v>
          </cell>
          <cell r="C23">
            <v>140708</v>
          </cell>
          <cell r="D23" t="str">
            <v>Misc receivable 5</v>
          </cell>
          <cell r="F23">
            <v>247917.58</v>
          </cell>
          <cell r="G23">
            <v>0</v>
          </cell>
          <cell r="H23">
            <v>247917.58</v>
          </cell>
          <cell r="I23">
            <v>0</v>
          </cell>
          <cell r="K23">
            <v>-247917.58</v>
          </cell>
        </row>
        <row r="24">
          <cell r="A24" t="str">
            <v>140809</v>
          </cell>
          <cell r="C24">
            <v>140809</v>
          </cell>
          <cell r="D24" t="str">
            <v>IC AR UAPO vendor payment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K24">
            <v>0</v>
          </cell>
        </row>
        <row r="25">
          <cell r="A25" t="str">
            <v>140839</v>
          </cell>
          <cell r="C25">
            <v>140839</v>
          </cell>
          <cell r="D25" t="str">
            <v>IC other AR</v>
          </cell>
          <cell r="F25">
            <v>249088786.06</v>
          </cell>
          <cell r="G25">
            <v>23851476.41</v>
          </cell>
          <cell r="H25">
            <v>38596083.049999997</v>
          </cell>
          <cell r="I25">
            <v>234344179.41999999</v>
          </cell>
          <cell r="K25">
            <v>-14744606.639999997</v>
          </cell>
        </row>
        <row r="26">
          <cell r="A26" t="str">
            <v>140849</v>
          </cell>
          <cell r="C26">
            <v>140849</v>
          </cell>
          <cell r="D26" t="str">
            <v>Intraco other AR</v>
          </cell>
          <cell r="F26">
            <v>-524.42999999999995</v>
          </cell>
          <cell r="G26">
            <v>0</v>
          </cell>
          <cell r="H26">
            <v>0</v>
          </cell>
          <cell r="I26">
            <v>-524.42999999999995</v>
          </cell>
          <cell r="K26">
            <v>0</v>
          </cell>
        </row>
        <row r="27">
          <cell r="A27" t="str">
            <v>140929</v>
          </cell>
          <cell r="C27">
            <v>140929</v>
          </cell>
          <cell r="D27" t="str">
            <v>IC AR Pharmacy rebate</v>
          </cell>
          <cell r="F27">
            <v>0</v>
          </cell>
          <cell r="G27">
            <v>459310</v>
          </cell>
          <cell r="H27">
            <v>459310</v>
          </cell>
          <cell r="I27">
            <v>0</v>
          </cell>
          <cell r="K27">
            <v>0</v>
          </cell>
        </row>
        <row r="28">
          <cell r="A28" t="str">
            <v>143000</v>
          </cell>
          <cell r="C28">
            <v>143000</v>
          </cell>
          <cell r="D28" t="str">
            <v>Prepaid insurance</v>
          </cell>
          <cell r="F28">
            <v>0</v>
          </cell>
          <cell r="G28">
            <v>127833.33</v>
          </cell>
          <cell r="H28">
            <v>127833.33</v>
          </cell>
          <cell r="I28">
            <v>0</v>
          </cell>
          <cell r="K28">
            <v>0</v>
          </cell>
        </row>
        <row r="29">
          <cell r="A29" t="str">
            <v>143010</v>
          </cell>
          <cell r="C29">
            <v>143010</v>
          </cell>
          <cell r="D29" t="str">
            <v>Prepaid insurance,benefit</v>
          </cell>
          <cell r="F29">
            <v>-3801.09</v>
          </cell>
          <cell r="G29">
            <v>12600.77</v>
          </cell>
          <cell r="H29">
            <v>8799.68</v>
          </cell>
          <cell r="I29">
            <v>0</v>
          </cell>
          <cell r="K29">
            <v>3801.09</v>
          </cell>
        </row>
        <row r="30">
          <cell r="A30" t="str">
            <v>145000</v>
          </cell>
          <cell r="C30">
            <v>145000</v>
          </cell>
          <cell r="D30" t="str">
            <v>Prepaid expense other 1</v>
          </cell>
          <cell r="F30">
            <v>-303601.21000000002</v>
          </cell>
          <cell r="G30">
            <v>0</v>
          </cell>
          <cell r="H30">
            <v>123889.54</v>
          </cell>
          <cell r="I30">
            <v>-427490.75</v>
          </cell>
          <cell r="K30">
            <v>-123889.54</v>
          </cell>
        </row>
        <row r="31">
          <cell r="A31" t="str">
            <v>146000</v>
          </cell>
          <cell r="C31">
            <v>146000</v>
          </cell>
          <cell r="D31" t="str">
            <v>Deposits</v>
          </cell>
          <cell r="F31">
            <v>14783.5</v>
          </cell>
          <cell r="G31">
            <v>0</v>
          </cell>
          <cell r="H31">
            <v>2182.73</v>
          </cell>
          <cell r="I31">
            <v>12600.77</v>
          </cell>
          <cell r="K31">
            <v>-2182.73</v>
          </cell>
        </row>
        <row r="32">
          <cell r="A32" t="str">
            <v>151080</v>
          </cell>
          <cell r="C32">
            <v>151080</v>
          </cell>
          <cell r="D32" t="str">
            <v>LT def comp corp 457/451</v>
          </cell>
          <cell r="F32">
            <v>28616.86</v>
          </cell>
          <cell r="G32">
            <v>5772.94</v>
          </cell>
          <cell r="H32">
            <v>8630.64</v>
          </cell>
          <cell r="I32">
            <v>25759.16</v>
          </cell>
          <cell r="K32">
            <v>-2857.7</v>
          </cell>
        </row>
        <row r="33">
          <cell r="A33" t="str">
            <v>151400</v>
          </cell>
          <cell r="C33">
            <v>151400</v>
          </cell>
          <cell r="D33" t="str">
            <v>LT other trust investment</v>
          </cell>
          <cell r="F33">
            <v>13018.84</v>
          </cell>
          <cell r="G33">
            <v>688</v>
          </cell>
          <cell r="H33">
            <v>0</v>
          </cell>
          <cell r="I33">
            <v>13706.84</v>
          </cell>
          <cell r="K33">
            <v>688</v>
          </cell>
        </row>
        <row r="34">
          <cell r="A34" t="str">
            <v>153050</v>
          </cell>
          <cell r="C34">
            <v>153050</v>
          </cell>
          <cell r="D34" t="str">
            <v>LT temp restr invest CMP</v>
          </cell>
          <cell r="F34">
            <v>2490163.2599999998</v>
          </cell>
          <cell r="G34">
            <v>31428.87</v>
          </cell>
          <cell r="H34">
            <v>83915.93</v>
          </cell>
          <cell r="I34">
            <v>2437676.2000000002</v>
          </cell>
          <cell r="K34">
            <v>-52487.06</v>
          </cell>
        </row>
        <row r="35">
          <cell r="A35" t="str">
            <v>155020</v>
          </cell>
          <cell r="C35">
            <v>155020</v>
          </cell>
          <cell r="D35" t="str">
            <v>LT perm restr invest CMP</v>
          </cell>
          <cell r="F35">
            <v>563639.63</v>
          </cell>
          <cell r="G35">
            <v>16500</v>
          </cell>
          <cell r="H35">
            <v>403</v>
          </cell>
          <cell r="I35">
            <v>579736.63</v>
          </cell>
          <cell r="K35">
            <v>16097</v>
          </cell>
        </row>
        <row r="36">
          <cell r="A36" t="str">
            <v>155030</v>
          </cell>
          <cell r="C36">
            <v>155030</v>
          </cell>
          <cell r="D36" t="str">
            <v>LT perm restr inv CMP unr</v>
          </cell>
          <cell r="F36">
            <v>3722.35</v>
          </cell>
          <cell r="G36">
            <v>0</v>
          </cell>
          <cell r="H36">
            <v>0</v>
          </cell>
          <cell r="I36">
            <v>3722.35</v>
          </cell>
          <cell r="K36">
            <v>0</v>
          </cell>
        </row>
        <row r="37">
          <cell r="A37" t="str">
            <v>155040</v>
          </cell>
          <cell r="C37">
            <v>155040</v>
          </cell>
          <cell r="D37" t="str">
            <v>LT perm restr invest loca</v>
          </cell>
          <cell r="F37">
            <v>183157.93</v>
          </cell>
          <cell r="G37">
            <v>0</v>
          </cell>
          <cell r="H37">
            <v>0</v>
          </cell>
          <cell r="I37">
            <v>183157.93</v>
          </cell>
          <cell r="K37">
            <v>0</v>
          </cell>
        </row>
        <row r="38">
          <cell r="A38" t="str">
            <v>160000</v>
          </cell>
          <cell r="C38">
            <v>160000</v>
          </cell>
          <cell r="D38" t="str">
            <v>Land</v>
          </cell>
          <cell r="F38">
            <v>0</v>
          </cell>
          <cell r="G38">
            <v>1697959</v>
          </cell>
          <cell r="H38">
            <v>0</v>
          </cell>
          <cell r="I38">
            <v>1697959</v>
          </cell>
          <cell r="K38">
            <v>1697959</v>
          </cell>
        </row>
        <row r="39">
          <cell r="A39" t="str">
            <v>161010</v>
          </cell>
          <cell r="C39">
            <v>161010</v>
          </cell>
          <cell r="D39" t="str">
            <v>Building</v>
          </cell>
          <cell r="F39">
            <v>0</v>
          </cell>
          <cell r="G39">
            <v>0</v>
          </cell>
          <cell r="H39">
            <v>36512634</v>
          </cell>
          <cell r="I39">
            <v>-36512634</v>
          </cell>
          <cell r="K39">
            <v>-36512634</v>
          </cell>
        </row>
        <row r="40">
          <cell r="A40" t="str">
            <v>162000</v>
          </cell>
          <cell r="C40">
            <v>162000</v>
          </cell>
          <cell r="D40" t="str">
            <v>Moveable equipmnt,non-cli</v>
          </cell>
          <cell r="F40">
            <v>0</v>
          </cell>
          <cell r="G40">
            <v>0</v>
          </cell>
          <cell r="H40">
            <v>10285117</v>
          </cell>
          <cell r="I40">
            <v>-10285117</v>
          </cell>
          <cell r="K40">
            <v>-10285117</v>
          </cell>
        </row>
        <row r="41">
          <cell r="A41" t="str">
            <v>162010</v>
          </cell>
          <cell r="C41">
            <v>162010</v>
          </cell>
          <cell r="D41" t="str">
            <v>Computer hardware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K41">
            <v>0</v>
          </cell>
        </row>
        <row r="42">
          <cell r="A42" t="str">
            <v>162030</v>
          </cell>
          <cell r="C42">
            <v>162030</v>
          </cell>
          <cell r="D42" t="str">
            <v>Fixed asset holding</v>
          </cell>
          <cell r="F42">
            <v>-9955.61</v>
          </cell>
          <cell r="G42">
            <v>0</v>
          </cell>
          <cell r="H42">
            <v>0</v>
          </cell>
          <cell r="I42">
            <v>-9955.61</v>
          </cell>
          <cell r="K42">
            <v>0</v>
          </cell>
        </row>
        <row r="43">
          <cell r="A43" t="str">
            <v>165000</v>
          </cell>
          <cell r="C43">
            <v>165000</v>
          </cell>
          <cell r="D43" t="str">
            <v>Land improvements a/d</v>
          </cell>
          <cell r="F43">
            <v>0</v>
          </cell>
          <cell r="G43">
            <v>1133350</v>
          </cell>
          <cell r="H43">
            <v>0</v>
          </cell>
          <cell r="I43">
            <v>1133350</v>
          </cell>
          <cell r="K43">
            <v>1133350</v>
          </cell>
        </row>
        <row r="44">
          <cell r="A44" t="str">
            <v>165010</v>
          </cell>
          <cell r="C44">
            <v>165010</v>
          </cell>
          <cell r="D44" t="str">
            <v>Building a/d</v>
          </cell>
          <cell r="F44">
            <v>0</v>
          </cell>
          <cell r="G44">
            <v>31757306</v>
          </cell>
          <cell r="H44">
            <v>0</v>
          </cell>
          <cell r="I44">
            <v>31757306</v>
          </cell>
          <cell r="K44">
            <v>31757306</v>
          </cell>
        </row>
        <row r="45">
          <cell r="A45" t="str">
            <v>166000</v>
          </cell>
          <cell r="C45">
            <v>166000</v>
          </cell>
          <cell r="D45" t="str">
            <v>Moveable equipmnt,non-cli</v>
          </cell>
          <cell r="F45">
            <v>0</v>
          </cell>
          <cell r="G45">
            <v>10753287</v>
          </cell>
          <cell r="H45">
            <v>0</v>
          </cell>
          <cell r="I45">
            <v>10753287</v>
          </cell>
          <cell r="K45">
            <v>10753287</v>
          </cell>
        </row>
        <row r="46">
          <cell r="A46" t="str">
            <v>166001</v>
          </cell>
          <cell r="C46">
            <v>166001</v>
          </cell>
          <cell r="D46" t="str">
            <v>Auto a/d</v>
          </cell>
          <cell r="F46">
            <v>0</v>
          </cell>
          <cell r="G46">
            <v>129645</v>
          </cell>
          <cell r="H46">
            <v>0</v>
          </cell>
          <cell r="I46">
            <v>129645</v>
          </cell>
          <cell r="K46">
            <v>129645</v>
          </cell>
        </row>
        <row r="47">
          <cell r="A47" t="str">
            <v>166010</v>
          </cell>
          <cell r="C47">
            <v>166010</v>
          </cell>
          <cell r="D47" t="str">
            <v>Computer hardware a/d</v>
          </cell>
          <cell r="F47">
            <v>0</v>
          </cell>
          <cell r="G47">
            <v>1355760</v>
          </cell>
          <cell r="H47">
            <v>0</v>
          </cell>
          <cell r="I47">
            <v>1355760</v>
          </cell>
          <cell r="K47">
            <v>1355760</v>
          </cell>
        </row>
        <row r="48">
          <cell r="A48" t="str">
            <v>169000</v>
          </cell>
          <cell r="C48">
            <v>169000</v>
          </cell>
          <cell r="D48" t="str">
            <v>Construction in progress</v>
          </cell>
          <cell r="F48">
            <v>154395.48000000001</v>
          </cell>
          <cell r="G48">
            <v>511586.01</v>
          </cell>
          <cell r="H48">
            <v>463171.18</v>
          </cell>
          <cell r="I48">
            <v>202810.31</v>
          </cell>
          <cell r="K48">
            <v>48414.830000000016</v>
          </cell>
        </row>
        <row r="49">
          <cell r="A49" t="str">
            <v>170000</v>
          </cell>
          <cell r="C49">
            <v>170000</v>
          </cell>
          <cell r="D49" t="str">
            <v>Investmnt in entities ext</v>
          </cell>
          <cell r="F49">
            <v>5007023.87</v>
          </cell>
          <cell r="G49">
            <v>82898.679999999993</v>
          </cell>
          <cell r="H49">
            <v>259791.18</v>
          </cell>
          <cell r="I49">
            <v>4830131.37</v>
          </cell>
          <cell r="K49">
            <v>-176892.5</v>
          </cell>
        </row>
        <row r="50">
          <cell r="A50" t="str">
            <v>179009</v>
          </cell>
          <cell r="C50">
            <v>179009</v>
          </cell>
          <cell r="D50" t="str">
            <v>Intraco investmnt in affi</v>
          </cell>
          <cell r="F50">
            <v>5388445.3600000003</v>
          </cell>
          <cell r="G50">
            <v>0</v>
          </cell>
          <cell r="H50">
            <v>0</v>
          </cell>
          <cell r="I50">
            <v>5388445.3600000003</v>
          </cell>
          <cell r="K50">
            <v>0</v>
          </cell>
        </row>
        <row r="51">
          <cell r="A51" t="str">
            <v>180000</v>
          </cell>
          <cell r="C51">
            <v>180000</v>
          </cell>
          <cell r="D51" t="str">
            <v>Exc cost over NA acq cost</v>
          </cell>
          <cell r="F51">
            <v>9684720.3200000003</v>
          </cell>
          <cell r="G51">
            <v>0</v>
          </cell>
          <cell r="H51">
            <v>0</v>
          </cell>
          <cell r="I51">
            <v>9684720.3200000003</v>
          </cell>
          <cell r="K51">
            <v>0</v>
          </cell>
        </row>
        <row r="52">
          <cell r="A52" t="str">
            <v>191000</v>
          </cell>
          <cell r="C52">
            <v>191000</v>
          </cell>
          <cell r="D52" t="str">
            <v>LT notes receivable gross</v>
          </cell>
          <cell r="F52">
            <v>150000</v>
          </cell>
          <cell r="G52">
            <v>0</v>
          </cell>
          <cell r="H52">
            <v>0</v>
          </cell>
          <cell r="I52">
            <v>150000</v>
          </cell>
          <cell r="K52">
            <v>0</v>
          </cell>
        </row>
        <row r="53">
          <cell r="A53" t="str">
            <v>197000</v>
          </cell>
          <cell r="C53">
            <v>197000</v>
          </cell>
          <cell r="D53" t="str">
            <v>LT other assets gross 1</v>
          </cell>
          <cell r="F53">
            <v>22500</v>
          </cell>
          <cell r="G53">
            <v>0</v>
          </cell>
          <cell r="H53">
            <v>0</v>
          </cell>
          <cell r="I53">
            <v>22500</v>
          </cell>
          <cell r="K53">
            <v>0</v>
          </cell>
        </row>
        <row r="54">
          <cell r="A54" t="str">
            <v>199009</v>
          </cell>
          <cell r="C54">
            <v>199009</v>
          </cell>
          <cell r="D54" t="str">
            <v>IC LT prepaid info system</v>
          </cell>
          <cell r="F54">
            <v>14242630.859999999</v>
          </cell>
          <cell r="G54">
            <v>352064.58</v>
          </cell>
          <cell r="H54">
            <v>6384060.9400000004</v>
          </cell>
          <cell r="I54">
            <v>8210634.5</v>
          </cell>
          <cell r="K54">
            <v>-6031996.3600000003</v>
          </cell>
        </row>
        <row r="55">
          <cell r="A55" t="str">
            <v>209009</v>
          </cell>
          <cell r="C55">
            <v>209009</v>
          </cell>
          <cell r="D55" t="str">
            <v>IC current portion of LT</v>
          </cell>
          <cell r="F55">
            <v>-1513900.55</v>
          </cell>
          <cell r="G55">
            <v>0</v>
          </cell>
          <cell r="H55">
            <v>114164.81</v>
          </cell>
          <cell r="I55">
            <v>-1628065.36</v>
          </cell>
          <cell r="K55">
            <v>-114164.81</v>
          </cell>
        </row>
        <row r="56">
          <cell r="A56" t="str">
            <v>210000</v>
          </cell>
          <cell r="C56">
            <v>210000</v>
          </cell>
          <cell r="D56" t="str">
            <v>AP vendor intrfc control</v>
          </cell>
          <cell r="F56">
            <v>-75981.94</v>
          </cell>
          <cell r="G56">
            <v>133987.29</v>
          </cell>
          <cell r="H56">
            <v>93269.59</v>
          </cell>
          <cell r="I56">
            <v>-35264.239999999998</v>
          </cell>
          <cell r="K56">
            <v>40717.700000000012</v>
          </cell>
        </row>
        <row r="57">
          <cell r="A57" t="str">
            <v>210050</v>
          </cell>
          <cell r="C57">
            <v>210050</v>
          </cell>
          <cell r="D57" t="str">
            <v>AP P-card liability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K57">
            <v>0</v>
          </cell>
        </row>
        <row r="58">
          <cell r="A58" t="str">
            <v>210200</v>
          </cell>
          <cell r="C58">
            <v>210200</v>
          </cell>
          <cell r="D58" t="str">
            <v>AP manual 1</v>
          </cell>
          <cell r="F58">
            <v>-131982.20000000001</v>
          </cell>
          <cell r="G58">
            <v>409440.64</v>
          </cell>
          <cell r="H58">
            <v>505698.74</v>
          </cell>
          <cell r="I58">
            <v>-228240.3</v>
          </cell>
          <cell r="K58">
            <v>-96258.099999999977</v>
          </cell>
        </row>
        <row r="59">
          <cell r="A59" t="str">
            <v>210350</v>
          </cell>
          <cell r="C59">
            <v>210350</v>
          </cell>
          <cell r="D59" t="str">
            <v>AP escheats</v>
          </cell>
          <cell r="F59">
            <v>-628.75</v>
          </cell>
          <cell r="G59">
            <v>0</v>
          </cell>
          <cell r="H59">
            <v>4084.55</v>
          </cell>
          <cell r="I59">
            <v>-4713.3</v>
          </cell>
          <cell r="K59">
            <v>-4084.55</v>
          </cell>
        </row>
        <row r="60">
          <cell r="A60" t="str">
            <v>210410</v>
          </cell>
          <cell r="C60">
            <v>210410</v>
          </cell>
          <cell r="D60" t="str">
            <v>ERP AP Suspense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>
            <v>0</v>
          </cell>
        </row>
        <row r="61">
          <cell r="A61" t="str">
            <v>210413</v>
          </cell>
          <cell r="C61">
            <v>210413</v>
          </cell>
          <cell r="D61" t="str">
            <v>Lucernex expense clearing</v>
          </cell>
          <cell r="F61">
            <v>-92823.88</v>
          </cell>
          <cell r="G61">
            <v>0</v>
          </cell>
          <cell r="H61">
            <v>0</v>
          </cell>
          <cell r="I61">
            <v>-92823.88</v>
          </cell>
          <cell r="K61">
            <v>0</v>
          </cell>
        </row>
        <row r="62">
          <cell r="A62" t="str">
            <v>210530</v>
          </cell>
          <cell r="C62">
            <v>210530</v>
          </cell>
          <cell r="D62" t="str">
            <v>AP pat credit bal interfc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K62">
            <v>0</v>
          </cell>
        </row>
        <row r="63">
          <cell r="A63" t="str">
            <v>210810</v>
          </cell>
          <cell r="C63">
            <v>210810</v>
          </cell>
          <cell r="D63" t="str">
            <v>AP patient refund</v>
          </cell>
          <cell r="F63">
            <v>-19684.95</v>
          </cell>
          <cell r="G63">
            <v>0</v>
          </cell>
          <cell r="H63">
            <v>3949.7</v>
          </cell>
          <cell r="I63">
            <v>-23634.65</v>
          </cell>
          <cell r="K63">
            <v>-3949.7</v>
          </cell>
        </row>
        <row r="64">
          <cell r="A64" t="str">
            <v>210909</v>
          </cell>
          <cell r="C64">
            <v>210909</v>
          </cell>
          <cell r="D64" t="str">
            <v>IC AP</v>
          </cell>
          <cell r="F64">
            <v>-317383137.32999998</v>
          </cell>
          <cell r="G64">
            <v>30287531.84</v>
          </cell>
          <cell r="H64">
            <v>17345463.32</v>
          </cell>
          <cell r="I64">
            <v>-304441068.81</v>
          </cell>
          <cell r="K64">
            <v>12942068.52</v>
          </cell>
        </row>
        <row r="65">
          <cell r="A65" t="str">
            <v>210919</v>
          </cell>
          <cell r="C65">
            <v>210919</v>
          </cell>
          <cell r="D65" t="str">
            <v>IC AP UAPO vendor payment</v>
          </cell>
          <cell r="F65">
            <v>-125284.94</v>
          </cell>
          <cell r="G65">
            <v>788738.41</v>
          </cell>
          <cell r="H65">
            <v>953021.74</v>
          </cell>
          <cell r="I65">
            <v>-289568.27</v>
          </cell>
          <cell r="K65">
            <v>-164283.32999999996</v>
          </cell>
        </row>
        <row r="66">
          <cell r="A66" t="str">
            <v>210929</v>
          </cell>
          <cell r="C66">
            <v>210929</v>
          </cell>
          <cell r="D66" t="str">
            <v>IC AP payroll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</row>
        <row r="67">
          <cell r="A67" t="str">
            <v>210969</v>
          </cell>
          <cell r="C67">
            <v>210969</v>
          </cell>
          <cell r="D67" t="str">
            <v>IC AP retirement funding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K67">
            <v>0</v>
          </cell>
        </row>
        <row r="68">
          <cell r="A68" t="str">
            <v>210989</v>
          </cell>
          <cell r="C68">
            <v>210989</v>
          </cell>
          <cell r="D68" t="str">
            <v>IC AP patient refund</v>
          </cell>
          <cell r="F68">
            <v>-21677.24</v>
          </cell>
          <cell r="G68">
            <v>130052.96</v>
          </cell>
          <cell r="H68">
            <v>198228.29</v>
          </cell>
          <cell r="I68">
            <v>-89852.57</v>
          </cell>
          <cell r="K68">
            <v>-68175.33</v>
          </cell>
        </row>
        <row r="69">
          <cell r="A69" t="str">
            <v>220160</v>
          </cell>
          <cell r="C69">
            <v>220160</v>
          </cell>
          <cell r="D69" t="str">
            <v>Accrued sales tax</v>
          </cell>
          <cell r="F69">
            <v>0</v>
          </cell>
          <cell r="G69">
            <v>0.39</v>
          </cell>
          <cell r="H69">
            <v>0.39</v>
          </cell>
          <cell r="I69">
            <v>0</v>
          </cell>
          <cell r="K69">
            <v>0</v>
          </cell>
        </row>
        <row r="70">
          <cell r="A70" t="str">
            <v>220352</v>
          </cell>
          <cell r="C70">
            <v>220352</v>
          </cell>
          <cell r="D70" t="str">
            <v>Cur def rev CaresAct PRF</v>
          </cell>
          <cell r="F70">
            <v>303830.09000000003</v>
          </cell>
          <cell r="G70">
            <v>0</v>
          </cell>
          <cell r="H70">
            <v>0</v>
          </cell>
          <cell r="I70">
            <v>303830.09000000003</v>
          </cell>
          <cell r="K70">
            <v>0</v>
          </cell>
        </row>
        <row r="71">
          <cell r="A71" t="str">
            <v>220390</v>
          </cell>
          <cell r="C71">
            <v>220390</v>
          </cell>
          <cell r="D71" t="str">
            <v>Other custodial funds pay</v>
          </cell>
          <cell r="F71">
            <v>-41843.06</v>
          </cell>
          <cell r="G71">
            <v>53993.81</v>
          </cell>
          <cell r="H71">
            <v>38181.43</v>
          </cell>
          <cell r="I71">
            <v>-26030.68</v>
          </cell>
          <cell r="K71">
            <v>15812.379999999997</v>
          </cell>
        </row>
        <row r="72">
          <cell r="A72" t="str">
            <v>220720</v>
          </cell>
          <cell r="C72">
            <v>220720</v>
          </cell>
          <cell r="D72" t="str">
            <v>ST asset retirement oblig</v>
          </cell>
          <cell r="F72">
            <v>-61146.62</v>
          </cell>
          <cell r="G72">
            <v>0</v>
          </cell>
          <cell r="H72">
            <v>0</v>
          </cell>
          <cell r="I72">
            <v>-61146.62</v>
          </cell>
          <cell r="K72">
            <v>0</v>
          </cell>
        </row>
        <row r="73">
          <cell r="A73" t="str">
            <v>220820</v>
          </cell>
          <cell r="C73">
            <v>220820</v>
          </cell>
          <cell r="D73" t="str">
            <v>Oth accr pyroll banking c</v>
          </cell>
          <cell r="F73">
            <v>-541.85</v>
          </cell>
          <cell r="G73">
            <v>0</v>
          </cell>
          <cell r="H73">
            <v>0</v>
          </cell>
          <cell r="I73">
            <v>-541.85</v>
          </cell>
          <cell r="K73">
            <v>0</v>
          </cell>
        </row>
        <row r="74">
          <cell r="A74" t="str">
            <v>221000</v>
          </cell>
          <cell r="C74">
            <v>221000</v>
          </cell>
          <cell r="D74" t="str">
            <v>Other accrued liability 1</v>
          </cell>
          <cell r="F74">
            <v>-411157.01</v>
          </cell>
          <cell r="G74">
            <v>22350.21</v>
          </cell>
          <cell r="H74">
            <v>3760.51</v>
          </cell>
          <cell r="I74">
            <v>-392567.31</v>
          </cell>
          <cell r="K74">
            <v>18589.699999999997</v>
          </cell>
        </row>
        <row r="75">
          <cell r="A75" t="str">
            <v>221001</v>
          </cell>
          <cell r="C75">
            <v>221001</v>
          </cell>
          <cell r="D75" t="str">
            <v>Other accrued liability 2</v>
          </cell>
          <cell r="F75">
            <v>-500000</v>
          </cell>
          <cell r="G75">
            <v>500000</v>
          </cell>
          <cell r="H75">
            <v>0</v>
          </cell>
          <cell r="I75">
            <v>0</v>
          </cell>
          <cell r="K75">
            <v>500000</v>
          </cell>
        </row>
        <row r="76">
          <cell r="A76" t="str">
            <v>230000</v>
          </cell>
          <cell r="C76">
            <v>230000</v>
          </cell>
          <cell r="D76" t="str">
            <v>Accrued payroll manual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K76">
            <v>0</v>
          </cell>
        </row>
        <row r="77">
          <cell r="A77" t="str">
            <v>230010</v>
          </cell>
          <cell r="C77">
            <v>230010</v>
          </cell>
          <cell r="D77" t="str">
            <v>Accrued payroll interface</v>
          </cell>
          <cell r="F77">
            <v>-122186.7</v>
          </cell>
          <cell r="G77">
            <v>228787.6</v>
          </cell>
          <cell r="H77">
            <v>221446.31</v>
          </cell>
          <cell r="I77">
            <v>-114845.41</v>
          </cell>
          <cell r="K77">
            <v>7341.2900000000081</v>
          </cell>
        </row>
        <row r="78">
          <cell r="A78" t="str">
            <v>230050</v>
          </cell>
          <cell r="C78">
            <v>230050</v>
          </cell>
          <cell r="D78" t="str">
            <v>Accrued bonuses ARC,prior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K78">
            <v>0</v>
          </cell>
        </row>
        <row r="79">
          <cell r="A79" t="str">
            <v>230052</v>
          </cell>
          <cell r="C79">
            <v>230052</v>
          </cell>
          <cell r="D79" t="str">
            <v>Accrued bonuses ARC, cur</v>
          </cell>
          <cell r="F79">
            <v>-240000</v>
          </cell>
          <cell r="G79">
            <v>320000</v>
          </cell>
          <cell r="H79">
            <v>80000</v>
          </cell>
          <cell r="I79">
            <v>0</v>
          </cell>
          <cell r="K79">
            <v>240000</v>
          </cell>
        </row>
        <row r="80">
          <cell r="A80" t="str">
            <v>230090</v>
          </cell>
          <cell r="C80">
            <v>230090</v>
          </cell>
          <cell r="D80" t="str">
            <v>Accrued severance</v>
          </cell>
          <cell r="F80">
            <v>-4360060.84</v>
          </cell>
          <cell r="G80">
            <v>3422501.3</v>
          </cell>
          <cell r="H80">
            <v>0</v>
          </cell>
          <cell r="I80">
            <v>-937559.54</v>
          </cell>
          <cell r="K80">
            <v>3422501.3</v>
          </cell>
        </row>
        <row r="81">
          <cell r="A81" t="str">
            <v>230100</v>
          </cell>
          <cell r="C81">
            <v>230100</v>
          </cell>
          <cell r="D81" t="str">
            <v>Accrued paid time off</v>
          </cell>
          <cell r="F81">
            <v>-260802.26</v>
          </cell>
          <cell r="G81">
            <v>26949.759999999998</v>
          </cell>
          <cell r="H81">
            <v>55337.54</v>
          </cell>
          <cell r="I81">
            <v>-289190.03999999998</v>
          </cell>
          <cell r="K81">
            <v>-28387.780000000002</v>
          </cell>
        </row>
        <row r="82">
          <cell r="A82" t="str">
            <v>230570</v>
          </cell>
          <cell r="C82">
            <v>230570</v>
          </cell>
          <cell r="D82" t="str">
            <v>EE health savings withhol</v>
          </cell>
          <cell r="F82">
            <v>642</v>
          </cell>
          <cell r="G82">
            <v>100</v>
          </cell>
          <cell r="H82">
            <v>192</v>
          </cell>
          <cell r="I82">
            <v>550</v>
          </cell>
          <cell r="K82">
            <v>-92</v>
          </cell>
        </row>
        <row r="83">
          <cell r="A83" t="str">
            <v>230610</v>
          </cell>
          <cell r="C83">
            <v>230610</v>
          </cell>
          <cell r="D83" t="str">
            <v>EE medical reimb withhold</v>
          </cell>
          <cell r="F83">
            <v>-34573.24</v>
          </cell>
          <cell r="G83">
            <v>25420.7</v>
          </cell>
          <cell r="H83">
            <v>4323.04</v>
          </cell>
          <cell r="I83">
            <v>-13475.58</v>
          </cell>
          <cell r="K83">
            <v>21097.66</v>
          </cell>
        </row>
        <row r="84">
          <cell r="A84" t="str">
            <v>230620</v>
          </cell>
          <cell r="C84">
            <v>230620</v>
          </cell>
          <cell r="D84" t="str">
            <v>EE dependent care withhol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K84">
            <v>0</v>
          </cell>
        </row>
        <row r="85">
          <cell r="A85" t="str">
            <v>230650</v>
          </cell>
          <cell r="C85">
            <v>230650</v>
          </cell>
          <cell r="D85" t="str">
            <v>EE garnishments withholdi</v>
          </cell>
          <cell r="F85">
            <v>-1240.1500000000001</v>
          </cell>
          <cell r="G85">
            <v>0</v>
          </cell>
          <cell r="H85">
            <v>0</v>
          </cell>
          <cell r="I85">
            <v>-1240.1500000000001</v>
          </cell>
          <cell r="K85">
            <v>0</v>
          </cell>
        </row>
        <row r="86">
          <cell r="A86" t="str">
            <v>230670</v>
          </cell>
          <cell r="C86">
            <v>230670</v>
          </cell>
          <cell r="D86" t="str">
            <v>EE cafeteria/gift shop wi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K86">
            <v>0</v>
          </cell>
        </row>
        <row r="87">
          <cell r="A87" t="str">
            <v>230680</v>
          </cell>
          <cell r="C87">
            <v>230680</v>
          </cell>
          <cell r="D87" t="str">
            <v>EE charitable giving with</v>
          </cell>
          <cell r="F87">
            <v>-108</v>
          </cell>
          <cell r="G87">
            <v>0</v>
          </cell>
          <cell r="H87">
            <v>0</v>
          </cell>
          <cell r="I87">
            <v>-108</v>
          </cell>
          <cell r="K87">
            <v>0</v>
          </cell>
        </row>
        <row r="88">
          <cell r="A88" t="str">
            <v>230730</v>
          </cell>
          <cell r="C88">
            <v>230730</v>
          </cell>
          <cell r="D88" t="str">
            <v>EE other withholding</v>
          </cell>
          <cell r="F88">
            <v>-26158.18</v>
          </cell>
          <cell r="G88">
            <v>5606.58</v>
          </cell>
          <cell r="H88">
            <v>5754.72</v>
          </cell>
          <cell r="I88">
            <v>-26306.32</v>
          </cell>
          <cell r="K88">
            <v>-148.14000000000033</v>
          </cell>
        </row>
        <row r="89">
          <cell r="A89" t="str">
            <v>231010</v>
          </cell>
          <cell r="C89">
            <v>231010</v>
          </cell>
          <cell r="D89" t="str">
            <v>Med/pharm insurance payab</v>
          </cell>
          <cell r="F89">
            <v>-271842.71000000002</v>
          </cell>
          <cell r="G89">
            <v>162656.04999999999</v>
          </cell>
          <cell r="H89">
            <v>128239.98</v>
          </cell>
          <cell r="I89">
            <v>-237426.64</v>
          </cell>
          <cell r="K89">
            <v>34416.069999999992</v>
          </cell>
        </row>
        <row r="90">
          <cell r="A90" t="str">
            <v>231050</v>
          </cell>
          <cell r="C90">
            <v>231050</v>
          </cell>
          <cell r="D90" t="str">
            <v>IBNR for self insur benef</v>
          </cell>
          <cell r="F90">
            <v>-779733.26</v>
          </cell>
          <cell r="G90">
            <v>60469.98</v>
          </cell>
          <cell r="H90">
            <v>52984.69</v>
          </cell>
          <cell r="I90">
            <v>-772247.97</v>
          </cell>
          <cell r="K90">
            <v>7485.2900000000009</v>
          </cell>
        </row>
        <row r="91">
          <cell r="A91" t="str">
            <v>231100</v>
          </cell>
          <cell r="C91">
            <v>231100</v>
          </cell>
          <cell r="D91" t="str">
            <v>Accrued 403b emplyr core</v>
          </cell>
          <cell r="F91">
            <v>-1948225.81</v>
          </cell>
          <cell r="G91">
            <v>1847199.4</v>
          </cell>
          <cell r="H91">
            <v>910417.2</v>
          </cell>
          <cell r="I91">
            <v>-1011443.61</v>
          </cell>
          <cell r="K91">
            <v>936782.2</v>
          </cell>
        </row>
        <row r="92">
          <cell r="A92" t="str">
            <v>231101</v>
          </cell>
          <cell r="C92">
            <v>231101</v>
          </cell>
          <cell r="D92" t="str">
            <v>Accrued 403b forfeitures</v>
          </cell>
          <cell r="F92">
            <v>-630005.28</v>
          </cell>
          <cell r="G92">
            <v>181909.9</v>
          </cell>
          <cell r="H92">
            <v>400200.82</v>
          </cell>
          <cell r="I92">
            <v>-848296.2</v>
          </cell>
          <cell r="K92">
            <v>-218290.92</v>
          </cell>
        </row>
        <row r="93">
          <cell r="A93" t="str">
            <v>231110</v>
          </cell>
          <cell r="C93">
            <v>231110</v>
          </cell>
          <cell r="D93" t="str">
            <v>Accrued 403b employer mat</v>
          </cell>
          <cell r="F93">
            <v>5954.97</v>
          </cell>
          <cell r="G93">
            <v>43818.99</v>
          </cell>
          <cell r="H93">
            <v>119436.21</v>
          </cell>
          <cell r="I93">
            <v>-69662.25</v>
          </cell>
          <cell r="K93">
            <v>-75617.22</v>
          </cell>
        </row>
        <row r="94">
          <cell r="A94" t="str">
            <v>242200</v>
          </cell>
          <cell r="C94">
            <v>242200</v>
          </cell>
          <cell r="D94" t="str">
            <v>Older PY Medicare payable</v>
          </cell>
          <cell r="F94">
            <v>-65541.98</v>
          </cell>
          <cell r="G94">
            <v>156391</v>
          </cell>
          <cell r="H94">
            <v>159467.21</v>
          </cell>
          <cell r="I94">
            <v>-68618.19</v>
          </cell>
          <cell r="K94">
            <v>-3076.2099999999919</v>
          </cell>
        </row>
        <row r="95">
          <cell r="A95" t="str">
            <v>257100</v>
          </cell>
          <cell r="C95">
            <v>257100</v>
          </cell>
          <cell r="D95" t="str">
            <v>RE LT liab operating leas</v>
          </cell>
          <cell r="F95">
            <v>-988867.04</v>
          </cell>
          <cell r="G95">
            <v>0</v>
          </cell>
          <cell r="H95">
            <v>0</v>
          </cell>
          <cell r="I95">
            <v>-988867.04</v>
          </cell>
          <cell r="K95">
            <v>0</v>
          </cell>
        </row>
        <row r="96">
          <cell r="A96" t="str">
            <v>259009</v>
          </cell>
          <cell r="C96">
            <v>259009</v>
          </cell>
          <cell r="D96" t="str">
            <v>IC LT debt net of curr po</v>
          </cell>
          <cell r="F96">
            <v>-78262197.519999996</v>
          </cell>
          <cell r="G96">
            <v>4602432.1500000004</v>
          </cell>
          <cell r="H96">
            <v>0</v>
          </cell>
          <cell r="I96">
            <v>-73659765.370000005</v>
          </cell>
          <cell r="K96">
            <v>4602432.1500000004</v>
          </cell>
        </row>
        <row r="97">
          <cell r="A97" t="str">
            <v>263030</v>
          </cell>
          <cell r="C97">
            <v>263030</v>
          </cell>
          <cell r="D97" t="str">
            <v>LT deferred comp 457/451</v>
          </cell>
          <cell r="F97">
            <v>-28616.86</v>
          </cell>
          <cell r="G97">
            <v>8630.64</v>
          </cell>
          <cell r="H97">
            <v>5772.94</v>
          </cell>
          <cell r="I97">
            <v>-25759.16</v>
          </cell>
          <cell r="K97">
            <v>2857.7</v>
          </cell>
        </row>
        <row r="98">
          <cell r="A98" t="str">
            <v>269009</v>
          </cell>
          <cell r="C98">
            <v>269009</v>
          </cell>
          <cell r="D98" t="str">
            <v>IC LT liabilities other</v>
          </cell>
          <cell r="F98">
            <v>0</v>
          </cell>
          <cell r="G98">
            <v>1.78</v>
          </cell>
          <cell r="H98">
            <v>0</v>
          </cell>
          <cell r="I98">
            <v>1.78</v>
          </cell>
          <cell r="K98">
            <v>1.78</v>
          </cell>
        </row>
        <row r="99">
          <cell r="A99" t="str">
            <v>270000</v>
          </cell>
          <cell r="C99">
            <v>270000</v>
          </cell>
          <cell r="D99" t="str">
            <v>Unrest NA BB/retained ear</v>
          </cell>
          <cell r="F99">
            <v>102653049.95999999</v>
          </cell>
          <cell r="G99">
            <v>0</v>
          </cell>
          <cell r="H99">
            <v>0</v>
          </cell>
          <cell r="I99">
            <v>102653049.95999999</v>
          </cell>
          <cell r="K99">
            <v>0</v>
          </cell>
        </row>
        <row r="100">
          <cell r="A100" t="str">
            <v>270109</v>
          </cell>
          <cell r="C100">
            <v>270109</v>
          </cell>
          <cell r="D100" t="str">
            <v>IC unrest NA purchase act</v>
          </cell>
          <cell r="F100">
            <v>1664456.93</v>
          </cell>
          <cell r="G100">
            <v>0</v>
          </cell>
          <cell r="H100">
            <v>0</v>
          </cell>
          <cell r="I100">
            <v>1664456.93</v>
          </cell>
          <cell r="K100">
            <v>0</v>
          </cell>
        </row>
        <row r="101">
          <cell r="A101" t="str">
            <v>270119</v>
          </cell>
          <cell r="C101">
            <v>270119</v>
          </cell>
          <cell r="D101" t="str">
            <v>IC unrest NA equity trans</v>
          </cell>
          <cell r="F101">
            <v>-16130707</v>
          </cell>
          <cell r="G101">
            <v>762650</v>
          </cell>
          <cell r="H101">
            <v>284974</v>
          </cell>
          <cell r="I101">
            <v>-15653031</v>
          </cell>
          <cell r="K101">
            <v>477676</v>
          </cell>
        </row>
        <row r="102">
          <cell r="A102" t="str">
            <v>280000</v>
          </cell>
          <cell r="C102">
            <v>280000</v>
          </cell>
          <cell r="D102" t="str">
            <v>Temp rest NA beg bal</v>
          </cell>
          <cell r="F102">
            <v>-1580901.98</v>
          </cell>
          <cell r="G102">
            <v>0</v>
          </cell>
          <cell r="H102">
            <v>0</v>
          </cell>
          <cell r="I102">
            <v>-1580901.98</v>
          </cell>
          <cell r="K102">
            <v>0</v>
          </cell>
        </row>
        <row r="103">
          <cell r="A103" t="str">
            <v>290000</v>
          </cell>
          <cell r="C103">
            <v>290000</v>
          </cell>
          <cell r="D103" t="str">
            <v>Perm rest NA beg balance</v>
          </cell>
          <cell r="F103">
            <v>-571613.9</v>
          </cell>
          <cell r="G103">
            <v>0</v>
          </cell>
          <cell r="H103">
            <v>0</v>
          </cell>
          <cell r="I103">
            <v>-571613.9</v>
          </cell>
          <cell r="K103">
            <v>0</v>
          </cell>
        </row>
        <row r="104">
          <cell r="A104" t="str">
            <v>10005270000</v>
          </cell>
          <cell r="B104">
            <v>10005</v>
          </cell>
          <cell r="C104">
            <v>270000</v>
          </cell>
          <cell r="D104" t="str">
            <v>Unrest NA BB/retained ear</v>
          </cell>
          <cell r="E104" t="str">
            <v>Nurse Administration</v>
          </cell>
          <cell r="F104">
            <v>186188.52</v>
          </cell>
          <cell r="G104">
            <v>0</v>
          </cell>
          <cell r="H104">
            <v>0</v>
          </cell>
          <cell r="I104">
            <v>186188.52</v>
          </cell>
          <cell r="K104">
            <v>0</v>
          </cell>
        </row>
        <row r="105">
          <cell r="A105" t="str">
            <v>10005626280</v>
          </cell>
          <cell r="B105">
            <v>10005</v>
          </cell>
          <cell r="C105">
            <v>626280</v>
          </cell>
          <cell r="D105" t="str">
            <v>Software maint &amp; data ser</v>
          </cell>
          <cell r="E105" t="str">
            <v>Nurse Administration</v>
          </cell>
          <cell r="F105">
            <v>5940</v>
          </cell>
          <cell r="G105">
            <v>0</v>
          </cell>
          <cell r="H105">
            <v>0</v>
          </cell>
          <cell r="I105">
            <v>5940</v>
          </cell>
          <cell r="K105">
            <v>0</v>
          </cell>
        </row>
        <row r="106">
          <cell r="A106" t="str">
            <v>10005663010</v>
          </cell>
          <cell r="B106">
            <v>10005</v>
          </cell>
          <cell r="C106">
            <v>663010</v>
          </cell>
          <cell r="D106" t="str">
            <v>Dues &amp; memberships</v>
          </cell>
          <cell r="E106" t="str">
            <v>Nurse Administration</v>
          </cell>
          <cell r="F106">
            <v>88493.59</v>
          </cell>
          <cell r="G106">
            <v>53813.81</v>
          </cell>
          <cell r="H106">
            <v>18796</v>
          </cell>
          <cell r="I106">
            <v>123511.4</v>
          </cell>
          <cell r="K106">
            <v>35017.81</v>
          </cell>
        </row>
        <row r="107">
          <cell r="A107" t="str">
            <v>10005663120</v>
          </cell>
          <cell r="B107">
            <v>10005</v>
          </cell>
          <cell r="C107">
            <v>663120</v>
          </cell>
          <cell r="D107" t="str">
            <v>Confernce seminar trainin</v>
          </cell>
          <cell r="E107" t="str">
            <v>Nurse Administration</v>
          </cell>
          <cell r="F107">
            <v>3356.65</v>
          </cell>
          <cell r="G107">
            <v>4166.1499999999996</v>
          </cell>
          <cell r="H107">
            <v>0</v>
          </cell>
          <cell r="I107">
            <v>7522.8</v>
          </cell>
          <cell r="K107">
            <v>4166.1499999999996</v>
          </cell>
        </row>
        <row r="108">
          <cell r="A108" t="str">
            <v>10005663145</v>
          </cell>
          <cell r="B108">
            <v>10005</v>
          </cell>
          <cell r="C108">
            <v>663145</v>
          </cell>
          <cell r="D108" t="str">
            <v>License&amp;certification EE</v>
          </cell>
          <cell r="E108" t="str">
            <v>Nurse Administration</v>
          </cell>
          <cell r="F108">
            <v>450</v>
          </cell>
          <cell r="G108">
            <v>0</v>
          </cell>
          <cell r="H108">
            <v>0</v>
          </cell>
          <cell r="I108">
            <v>450</v>
          </cell>
          <cell r="K108">
            <v>0</v>
          </cell>
        </row>
        <row r="109">
          <cell r="A109" t="str">
            <v>23300270000</v>
          </cell>
          <cell r="B109">
            <v>23300</v>
          </cell>
          <cell r="C109">
            <v>270000</v>
          </cell>
          <cell r="D109" t="str">
            <v>Unrest NA BB/retained ear</v>
          </cell>
          <cell r="E109" t="str">
            <v>Recreational Therapy</v>
          </cell>
          <cell r="F109">
            <v>308.72000000000003</v>
          </cell>
          <cell r="G109">
            <v>0</v>
          </cell>
          <cell r="H109">
            <v>0</v>
          </cell>
          <cell r="I109">
            <v>308.72000000000003</v>
          </cell>
          <cell r="K109">
            <v>0</v>
          </cell>
        </row>
        <row r="110">
          <cell r="A110" t="str">
            <v>23300612990</v>
          </cell>
          <cell r="B110">
            <v>23300</v>
          </cell>
          <cell r="C110">
            <v>612990</v>
          </cell>
          <cell r="D110" t="str">
            <v>Other patient supplies</v>
          </cell>
          <cell r="E110" t="str">
            <v>Recreational Therapy</v>
          </cell>
          <cell r="F110">
            <v>-212.95</v>
          </cell>
          <cell r="G110">
            <v>0</v>
          </cell>
          <cell r="H110">
            <v>0</v>
          </cell>
          <cell r="I110">
            <v>-212.95</v>
          </cell>
          <cell r="K110">
            <v>0</v>
          </cell>
        </row>
        <row r="111">
          <cell r="A111" t="str">
            <v>23900270000</v>
          </cell>
          <cell r="B111">
            <v>23900</v>
          </cell>
          <cell r="C111">
            <v>270000</v>
          </cell>
          <cell r="D111" t="str">
            <v>Unrest NA BB/retained ear</v>
          </cell>
          <cell r="E111" t="str">
            <v>Rehabilitation - Other</v>
          </cell>
          <cell r="F111">
            <v>3998.9</v>
          </cell>
          <cell r="G111">
            <v>0</v>
          </cell>
          <cell r="H111">
            <v>0</v>
          </cell>
          <cell r="I111">
            <v>3998.9</v>
          </cell>
          <cell r="K111">
            <v>0</v>
          </cell>
        </row>
        <row r="112">
          <cell r="A112" t="str">
            <v>23900625230</v>
          </cell>
          <cell r="B112">
            <v>23900</v>
          </cell>
          <cell r="C112">
            <v>625230</v>
          </cell>
          <cell r="D112" t="str">
            <v>PMS occupational therapy</v>
          </cell>
          <cell r="E112" t="str">
            <v>Rehabilitation - Other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K112">
            <v>0</v>
          </cell>
        </row>
        <row r="113">
          <cell r="A113" t="str">
            <v>23900625240</v>
          </cell>
          <cell r="B113">
            <v>23900</v>
          </cell>
          <cell r="C113">
            <v>625240</v>
          </cell>
          <cell r="D113" t="str">
            <v>PMS physical therapy</v>
          </cell>
          <cell r="E113" t="str">
            <v>Rehabilitation - Other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K113">
            <v>0</v>
          </cell>
        </row>
        <row r="114">
          <cell r="A114" t="str">
            <v>23900625260</v>
          </cell>
          <cell r="B114">
            <v>23900</v>
          </cell>
          <cell r="C114">
            <v>625260</v>
          </cell>
          <cell r="D114" t="str">
            <v>PMS speech therapy</v>
          </cell>
          <cell r="E114" t="str">
            <v>Rehabilitation - Other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K114">
            <v>0</v>
          </cell>
        </row>
        <row r="115">
          <cell r="A115" t="str">
            <v>40001600319</v>
          </cell>
          <cell r="B115">
            <v>40001</v>
          </cell>
          <cell r="C115">
            <v>600319</v>
          </cell>
          <cell r="D115" t="str">
            <v>IC labor other caregivers</v>
          </cell>
          <cell r="E115" t="str">
            <v>Home Health Certified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K115">
            <v>0</v>
          </cell>
        </row>
        <row r="116">
          <cell r="A116" t="str">
            <v>43005270000</v>
          </cell>
          <cell r="B116">
            <v>43005</v>
          </cell>
          <cell r="C116">
            <v>270000</v>
          </cell>
          <cell r="D116" t="str">
            <v>Unrest NA BB/retained ear</v>
          </cell>
          <cell r="E116" t="str">
            <v>Skilled Nursing Facilities</v>
          </cell>
          <cell r="F116">
            <v>-295611.84999999998</v>
          </cell>
          <cell r="G116">
            <v>0</v>
          </cell>
          <cell r="H116">
            <v>0</v>
          </cell>
          <cell r="I116">
            <v>-295611.84999999998</v>
          </cell>
          <cell r="K116">
            <v>0</v>
          </cell>
        </row>
        <row r="117">
          <cell r="A117" t="str">
            <v>43005553090</v>
          </cell>
          <cell r="B117">
            <v>43005</v>
          </cell>
          <cell r="C117">
            <v>553090</v>
          </cell>
          <cell r="D117" t="str">
            <v>Other food service revenu</v>
          </cell>
          <cell r="E117" t="str">
            <v>Skilled Nursing Facilities</v>
          </cell>
          <cell r="F117">
            <v>0</v>
          </cell>
          <cell r="G117">
            <v>0</v>
          </cell>
          <cell r="H117">
            <v>6.48</v>
          </cell>
          <cell r="I117">
            <v>-6.48</v>
          </cell>
          <cell r="K117">
            <v>-6.48</v>
          </cell>
        </row>
        <row r="118">
          <cell r="A118" t="str">
            <v>43005559500</v>
          </cell>
          <cell r="B118">
            <v>43005</v>
          </cell>
          <cell r="C118">
            <v>559500</v>
          </cell>
          <cell r="D118" t="str">
            <v>Other operating revenue</v>
          </cell>
          <cell r="E118" t="str">
            <v>Skilled Nursing Facilities</v>
          </cell>
          <cell r="F118">
            <v>-1146.6099999999999</v>
          </cell>
          <cell r="G118">
            <v>0</v>
          </cell>
          <cell r="H118">
            <v>82.42</v>
          </cell>
          <cell r="I118">
            <v>-1229.03</v>
          </cell>
          <cell r="K118">
            <v>-82.42</v>
          </cell>
        </row>
        <row r="119">
          <cell r="A119" t="str">
            <v>43005600110</v>
          </cell>
          <cell r="B119">
            <v>43005</v>
          </cell>
          <cell r="C119">
            <v>600110</v>
          </cell>
          <cell r="D119" t="str">
            <v>Clinical care other careg</v>
          </cell>
          <cell r="E119" t="str">
            <v>Skilled Nursing Facilities</v>
          </cell>
          <cell r="F119">
            <v>-152606</v>
          </cell>
          <cell r="G119">
            <v>165960.66</v>
          </cell>
          <cell r="H119">
            <v>81696.429999999993</v>
          </cell>
          <cell r="I119">
            <v>-68341.77</v>
          </cell>
          <cell r="K119">
            <v>84264.23000000001</v>
          </cell>
        </row>
        <row r="120">
          <cell r="A120" t="str">
            <v>43005608000</v>
          </cell>
          <cell r="B120">
            <v>43005</v>
          </cell>
          <cell r="C120">
            <v>608000</v>
          </cell>
          <cell r="D120" t="str">
            <v>FICA expense</v>
          </cell>
          <cell r="E120" t="str">
            <v>Skilled Nursing Facilities</v>
          </cell>
          <cell r="F120">
            <v>-11674</v>
          </cell>
          <cell r="G120">
            <v>12695.77</v>
          </cell>
          <cell r="H120">
            <v>6249.81</v>
          </cell>
          <cell r="I120">
            <v>-5228.04</v>
          </cell>
          <cell r="K120">
            <v>6445.96</v>
          </cell>
        </row>
        <row r="121">
          <cell r="A121" t="str">
            <v>43005608880</v>
          </cell>
          <cell r="B121">
            <v>43005</v>
          </cell>
          <cell r="C121">
            <v>608880</v>
          </cell>
          <cell r="D121" t="str">
            <v>Frng ben staff alloc S&amp;W</v>
          </cell>
          <cell r="E121" t="str">
            <v>Skilled Nursing Facilities</v>
          </cell>
          <cell r="F121">
            <v>9100.09</v>
          </cell>
          <cell r="G121">
            <v>30776.04</v>
          </cell>
          <cell r="H121">
            <v>11.35</v>
          </cell>
          <cell r="I121">
            <v>39864.78</v>
          </cell>
          <cell r="K121">
            <v>30764.690000000002</v>
          </cell>
        </row>
        <row r="122">
          <cell r="A122" t="str">
            <v>43005610040</v>
          </cell>
          <cell r="B122">
            <v>43005</v>
          </cell>
          <cell r="C122">
            <v>610040</v>
          </cell>
          <cell r="D122" t="str">
            <v>Drugs non prescription</v>
          </cell>
          <cell r="E122" t="str">
            <v>Skilled Nursing Facilities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K122">
            <v>0</v>
          </cell>
        </row>
        <row r="123">
          <cell r="A123" t="str">
            <v>43005611900</v>
          </cell>
          <cell r="B123">
            <v>43005</v>
          </cell>
          <cell r="C123">
            <v>611900</v>
          </cell>
          <cell r="D123" t="str">
            <v>Med/surg supplies other</v>
          </cell>
          <cell r="E123" t="str">
            <v>Skilled Nursing Facilities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K123">
            <v>0</v>
          </cell>
        </row>
        <row r="124">
          <cell r="A124" t="str">
            <v>43100270000</v>
          </cell>
          <cell r="B124">
            <v>43100</v>
          </cell>
          <cell r="C124">
            <v>270000</v>
          </cell>
          <cell r="D124" t="str">
            <v>Unrest NA BB/retained ear</v>
          </cell>
          <cell r="E124" t="str">
            <v>Assisted Living</v>
          </cell>
          <cell r="F124">
            <v>3252.32</v>
          </cell>
          <cell r="G124">
            <v>0</v>
          </cell>
          <cell r="H124">
            <v>0</v>
          </cell>
          <cell r="I124">
            <v>3252.32</v>
          </cell>
          <cell r="K124">
            <v>0</v>
          </cell>
        </row>
        <row r="125">
          <cell r="A125" t="str">
            <v>58250551010</v>
          </cell>
          <cell r="B125">
            <v>58250</v>
          </cell>
          <cell r="C125">
            <v>551010</v>
          </cell>
          <cell r="D125" t="str">
            <v>State&amp;oth govt grant Cont</v>
          </cell>
          <cell r="E125" t="str">
            <v>THSC TAL Grants</v>
          </cell>
          <cell r="F125">
            <v>-33600</v>
          </cell>
          <cell r="G125">
            <v>67200</v>
          </cell>
          <cell r="H125">
            <v>33600</v>
          </cell>
          <cell r="I125">
            <v>0</v>
          </cell>
          <cell r="K125">
            <v>33600</v>
          </cell>
        </row>
        <row r="126">
          <cell r="A126" t="str">
            <v>58250551099</v>
          </cell>
          <cell r="B126">
            <v>58250</v>
          </cell>
          <cell r="C126">
            <v>551099</v>
          </cell>
          <cell r="D126" t="str">
            <v>IC grant revenue</v>
          </cell>
          <cell r="E126" t="str">
            <v>THSC TAL Grants</v>
          </cell>
          <cell r="F126">
            <v>-111909.25</v>
          </cell>
          <cell r="G126">
            <v>0</v>
          </cell>
          <cell r="H126">
            <v>103406.46</v>
          </cell>
          <cell r="I126">
            <v>-215315.71</v>
          </cell>
          <cell r="K126">
            <v>-103406.46</v>
          </cell>
        </row>
        <row r="127">
          <cell r="A127" t="str">
            <v>58250625130</v>
          </cell>
          <cell r="B127">
            <v>58250</v>
          </cell>
          <cell r="C127">
            <v>625130</v>
          </cell>
          <cell r="D127" t="str">
            <v>PMS outpatient and ancill</v>
          </cell>
          <cell r="E127" t="str">
            <v>THSC TAL Grants</v>
          </cell>
          <cell r="F127">
            <v>0</v>
          </cell>
          <cell r="G127">
            <v>2606.46</v>
          </cell>
          <cell r="H127">
            <v>0</v>
          </cell>
          <cell r="I127">
            <v>2606.46</v>
          </cell>
          <cell r="K127">
            <v>2606.46</v>
          </cell>
        </row>
        <row r="128">
          <cell r="A128" t="str">
            <v>58250626490</v>
          </cell>
          <cell r="B128">
            <v>58250</v>
          </cell>
          <cell r="C128">
            <v>626490</v>
          </cell>
          <cell r="D128" t="str">
            <v>Purchased service other</v>
          </cell>
          <cell r="E128" t="str">
            <v>THSC TAL Grants</v>
          </cell>
          <cell r="F128">
            <v>78309.25</v>
          </cell>
          <cell r="G128">
            <v>0</v>
          </cell>
          <cell r="H128">
            <v>0</v>
          </cell>
          <cell r="I128">
            <v>78309.25</v>
          </cell>
          <cell r="K128">
            <v>0</v>
          </cell>
        </row>
        <row r="129">
          <cell r="A129" t="str">
            <v>58250627539</v>
          </cell>
          <cell r="B129">
            <v>58250</v>
          </cell>
          <cell r="C129">
            <v>627539</v>
          </cell>
          <cell r="D129" t="str">
            <v>IC TIS operating allocati</v>
          </cell>
          <cell r="E129" t="str">
            <v>THSC TAL Grants</v>
          </cell>
          <cell r="F129">
            <v>12000</v>
          </cell>
          <cell r="G129">
            <v>12000</v>
          </cell>
          <cell r="H129">
            <v>0</v>
          </cell>
          <cell r="I129">
            <v>24000</v>
          </cell>
          <cell r="K129">
            <v>12000</v>
          </cell>
        </row>
        <row r="130">
          <cell r="A130" t="str">
            <v>58250627589</v>
          </cell>
          <cell r="B130">
            <v>58250</v>
          </cell>
          <cell r="C130">
            <v>627589</v>
          </cell>
          <cell r="D130" t="str">
            <v>IC purchased services oth</v>
          </cell>
          <cell r="E130" t="str">
            <v>THSC TAL Grants</v>
          </cell>
          <cell r="F130">
            <v>55200</v>
          </cell>
          <cell r="G130">
            <v>55200</v>
          </cell>
          <cell r="H130">
            <v>0</v>
          </cell>
          <cell r="I130">
            <v>110400</v>
          </cell>
          <cell r="K130">
            <v>55200</v>
          </cell>
        </row>
        <row r="131">
          <cell r="A131" t="str">
            <v>58252140240</v>
          </cell>
          <cell r="B131">
            <v>58252</v>
          </cell>
          <cell r="C131">
            <v>140240</v>
          </cell>
          <cell r="D131" t="str">
            <v>Grants receivable</v>
          </cell>
          <cell r="E131" t="str">
            <v>Transition Specialist</v>
          </cell>
          <cell r="F131">
            <v>-1117.7</v>
          </cell>
          <cell r="G131">
            <v>0</v>
          </cell>
          <cell r="H131">
            <v>0</v>
          </cell>
          <cell r="I131">
            <v>-1117.7</v>
          </cell>
          <cell r="K131">
            <v>0</v>
          </cell>
        </row>
        <row r="132">
          <cell r="A132" t="str">
            <v>58252270000</v>
          </cell>
          <cell r="B132">
            <v>58252</v>
          </cell>
          <cell r="C132">
            <v>270000</v>
          </cell>
          <cell r="D132" t="str">
            <v>Unrest NA BB/retained ear</v>
          </cell>
          <cell r="E132" t="str">
            <v>Transition Specialist</v>
          </cell>
          <cell r="F132">
            <v>19214.150000000001</v>
          </cell>
          <cell r="G132">
            <v>0</v>
          </cell>
          <cell r="H132">
            <v>0</v>
          </cell>
          <cell r="I132">
            <v>19214.150000000001</v>
          </cell>
          <cell r="K132">
            <v>0</v>
          </cell>
        </row>
        <row r="133">
          <cell r="A133" t="str">
            <v>58252600620</v>
          </cell>
          <cell r="B133">
            <v>58252</v>
          </cell>
          <cell r="C133">
            <v>600620</v>
          </cell>
          <cell r="D133" t="str">
            <v>Productive management</v>
          </cell>
          <cell r="E133" t="str">
            <v>Transition Specialist</v>
          </cell>
          <cell r="F133">
            <v>31.29</v>
          </cell>
          <cell r="G133">
            <v>0</v>
          </cell>
          <cell r="H133">
            <v>0</v>
          </cell>
          <cell r="I133">
            <v>31.29</v>
          </cell>
          <cell r="K133">
            <v>0</v>
          </cell>
        </row>
        <row r="134">
          <cell r="A134" t="str">
            <v>58252608000</v>
          </cell>
          <cell r="B134">
            <v>58252</v>
          </cell>
          <cell r="C134">
            <v>608000</v>
          </cell>
          <cell r="D134" t="str">
            <v>FICA expense</v>
          </cell>
          <cell r="E134" t="str">
            <v>Transition Specialist</v>
          </cell>
          <cell r="F134">
            <v>2.39</v>
          </cell>
          <cell r="G134">
            <v>0</v>
          </cell>
          <cell r="H134">
            <v>0</v>
          </cell>
          <cell r="I134">
            <v>2.39</v>
          </cell>
          <cell r="K134">
            <v>0</v>
          </cell>
        </row>
        <row r="135">
          <cell r="A135" t="str">
            <v>58252663090</v>
          </cell>
          <cell r="B135">
            <v>58252</v>
          </cell>
          <cell r="C135">
            <v>663090</v>
          </cell>
          <cell r="D135" t="str">
            <v>Travel EE reimb</v>
          </cell>
          <cell r="E135" t="str">
            <v>Transition Specialist</v>
          </cell>
          <cell r="F135">
            <v>1.86</v>
          </cell>
          <cell r="G135">
            <v>0</v>
          </cell>
          <cell r="H135">
            <v>0</v>
          </cell>
          <cell r="I135">
            <v>1.86</v>
          </cell>
          <cell r="K135">
            <v>0</v>
          </cell>
        </row>
        <row r="136">
          <cell r="A136" t="str">
            <v>58252663110</v>
          </cell>
          <cell r="B136">
            <v>58252</v>
          </cell>
          <cell r="C136">
            <v>663110</v>
          </cell>
          <cell r="D136" t="str">
            <v>Meals &amp; entertainment EE</v>
          </cell>
          <cell r="E136" t="str">
            <v>Transition Specialist</v>
          </cell>
          <cell r="F136">
            <v>0.37</v>
          </cell>
          <cell r="G136">
            <v>0</v>
          </cell>
          <cell r="H136">
            <v>0</v>
          </cell>
          <cell r="I136">
            <v>0.37</v>
          </cell>
          <cell r="K136">
            <v>0</v>
          </cell>
        </row>
        <row r="137">
          <cell r="A137" t="str">
            <v>58253140240</v>
          </cell>
          <cell r="B137">
            <v>58253</v>
          </cell>
          <cell r="C137">
            <v>140240</v>
          </cell>
          <cell r="D137" t="str">
            <v>Grants receivable</v>
          </cell>
          <cell r="E137" t="str">
            <v>Leveraging ACE and NICHE SNF</v>
          </cell>
          <cell r="F137">
            <v>46466.23</v>
          </cell>
          <cell r="G137">
            <v>0</v>
          </cell>
          <cell r="H137">
            <v>0</v>
          </cell>
          <cell r="I137">
            <v>46466.23</v>
          </cell>
          <cell r="K137">
            <v>0</v>
          </cell>
        </row>
        <row r="138">
          <cell r="A138" t="str">
            <v>58253270000</v>
          </cell>
          <cell r="B138">
            <v>58253</v>
          </cell>
          <cell r="C138">
            <v>270000</v>
          </cell>
          <cell r="D138" t="str">
            <v>Unrest NA BB/retained ear</v>
          </cell>
          <cell r="E138" t="str">
            <v>Leveraging ACE and NICHE SNF</v>
          </cell>
          <cell r="F138">
            <v>126900.23</v>
          </cell>
          <cell r="G138">
            <v>0</v>
          </cell>
          <cell r="H138">
            <v>0</v>
          </cell>
          <cell r="I138">
            <v>126900.23</v>
          </cell>
          <cell r="K138">
            <v>0</v>
          </cell>
        </row>
        <row r="139">
          <cell r="A139" t="str">
            <v>58253600030</v>
          </cell>
          <cell r="B139">
            <v>58253</v>
          </cell>
          <cell r="C139">
            <v>600030</v>
          </cell>
          <cell r="D139" t="str">
            <v>Clinical care RN</v>
          </cell>
          <cell r="E139" t="str">
            <v>Leveraging ACE and NICHE SNF</v>
          </cell>
          <cell r="F139">
            <v>-1112.6199999999999</v>
          </cell>
          <cell r="G139">
            <v>0</v>
          </cell>
          <cell r="H139">
            <v>0</v>
          </cell>
          <cell r="I139">
            <v>-1112.6199999999999</v>
          </cell>
          <cell r="K139">
            <v>0</v>
          </cell>
        </row>
        <row r="140">
          <cell r="A140" t="str">
            <v>58253600620</v>
          </cell>
          <cell r="B140">
            <v>58253</v>
          </cell>
          <cell r="C140">
            <v>600620</v>
          </cell>
          <cell r="D140" t="str">
            <v>Productive management</v>
          </cell>
          <cell r="E140" t="str">
            <v>Leveraging ACE and NICHE SNF</v>
          </cell>
          <cell r="F140">
            <v>2032.79</v>
          </cell>
          <cell r="G140">
            <v>0</v>
          </cell>
          <cell r="H140">
            <v>0</v>
          </cell>
          <cell r="I140">
            <v>2032.79</v>
          </cell>
          <cell r="K140">
            <v>0</v>
          </cell>
        </row>
        <row r="141">
          <cell r="A141" t="str">
            <v>58253600630</v>
          </cell>
          <cell r="B141">
            <v>58253</v>
          </cell>
          <cell r="C141">
            <v>600630</v>
          </cell>
          <cell r="D141" t="str">
            <v>Productive professional</v>
          </cell>
          <cell r="E141" t="str">
            <v>Leveraging ACE and NICHE SNF</v>
          </cell>
          <cell r="F141">
            <v>-5100.18</v>
          </cell>
          <cell r="G141">
            <v>0</v>
          </cell>
          <cell r="H141">
            <v>0</v>
          </cell>
          <cell r="I141">
            <v>-5100.18</v>
          </cell>
          <cell r="K141">
            <v>0</v>
          </cell>
        </row>
        <row r="142">
          <cell r="A142" t="str">
            <v>58253605620</v>
          </cell>
          <cell r="B142">
            <v>58253</v>
          </cell>
          <cell r="C142">
            <v>605620</v>
          </cell>
          <cell r="D142" t="str">
            <v>PTO management</v>
          </cell>
          <cell r="E142" t="str">
            <v>Leveraging ACE and NICHE SNF</v>
          </cell>
          <cell r="F142">
            <v>225.87</v>
          </cell>
          <cell r="G142">
            <v>0</v>
          </cell>
          <cell r="H142">
            <v>0</v>
          </cell>
          <cell r="I142">
            <v>225.87</v>
          </cell>
          <cell r="K142">
            <v>0</v>
          </cell>
        </row>
        <row r="143">
          <cell r="A143" t="str">
            <v>58253605630</v>
          </cell>
          <cell r="B143">
            <v>58253</v>
          </cell>
          <cell r="C143">
            <v>605630</v>
          </cell>
          <cell r="D143" t="str">
            <v>PTO professional</v>
          </cell>
          <cell r="E143" t="str">
            <v>Leveraging ACE and NICHE SNF</v>
          </cell>
          <cell r="F143">
            <v>7004.27</v>
          </cell>
          <cell r="G143">
            <v>0</v>
          </cell>
          <cell r="H143">
            <v>0</v>
          </cell>
          <cell r="I143">
            <v>7004.27</v>
          </cell>
          <cell r="K143">
            <v>0</v>
          </cell>
        </row>
        <row r="144">
          <cell r="A144" t="str">
            <v>58253608000</v>
          </cell>
          <cell r="B144">
            <v>58253</v>
          </cell>
          <cell r="C144">
            <v>608000</v>
          </cell>
          <cell r="D144" t="str">
            <v>FICA expense</v>
          </cell>
          <cell r="E144" t="str">
            <v>Leveraging ACE and NICHE SNF</v>
          </cell>
          <cell r="F144">
            <v>269.83999999999997</v>
          </cell>
          <cell r="G144">
            <v>0</v>
          </cell>
          <cell r="H144">
            <v>0</v>
          </cell>
          <cell r="I144">
            <v>269.83999999999997</v>
          </cell>
          <cell r="K144">
            <v>0</v>
          </cell>
        </row>
        <row r="145">
          <cell r="A145" t="str">
            <v>75900270000</v>
          </cell>
          <cell r="B145">
            <v>75900</v>
          </cell>
          <cell r="C145">
            <v>270000</v>
          </cell>
          <cell r="D145" t="str">
            <v>Unrest NA BB/retained ear</v>
          </cell>
          <cell r="E145" t="str">
            <v>Outpatient Centers - Other</v>
          </cell>
          <cell r="F145">
            <v>20118.43</v>
          </cell>
          <cell r="G145">
            <v>0</v>
          </cell>
          <cell r="H145">
            <v>0</v>
          </cell>
          <cell r="I145">
            <v>20118.43</v>
          </cell>
          <cell r="K145">
            <v>0</v>
          </cell>
        </row>
        <row r="146">
          <cell r="A146" t="str">
            <v>75900600869</v>
          </cell>
          <cell r="B146">
            <v>75900</v>
          </cell>
          <cell r="C146">
            <v>600869</v>
          </cell>
          <cell r="D146" t="str">
            <v>Intraco labor professiona</v>
          </cell>
          <cell r="E146" t="str">
            <v>Outpatient Centers - Other</v>
          </cell>
          <cell r="F146">
            <v>189.02</v>
          </cell>
          <cell r="G146">
            <v>109066.04</v>
          </cell>
          <cell r="H146">
            <v>0</v>
          </cell>
          <cell r="I146">
            <v>109255.06</v>
          </cell>
          <cell r="K146">
            <v>109066.04</v>
          </cell>
        </row>
        <row r="147">
          <cell r="A147" t="str">
            <v>75900608880</v>
          </cell>
          <cell r="B147">
            <v>75900</v>
          </cell>
          <cell r="C147">
            <v>608880</v>
          </cell>
          <cell r="D147" t="str">
            <v>Frng ben staff alloc S&amp;W</v>
          </cell>
          <cell r="E147" t="str">
            <v>Outpatient Centers - Other</v>
          </cell>
          <cell r="F147">
            <v>11.71</v>
          </cell>
          <cell r="G147">
            <v>5644.11</v>
          </cell>
          <cell r="H147">
            <v>0</v>
          </cell>
          <cell r="I147">
            <v>5655.82</v>
          </cell>
          <cell r="K147">
            <v>5644.11</v>
          </cell>
        </row>
        <row r="148">
          <cell r="A148" t="str">
            <v>75900608890</v>
          </cell>
          <cell r="B148">
            <v>75900</v>
          </cell>
          <cell r="C148">
            <v>608890</v>
          </cell>
          <cell r="D148" t="str">
            <v>Frng ben staff allocFTEhr</v>
          </cell>
          <cell r="E148" t="str">
            <v>Outpatient Centers - Other</v>
          </cell>
          <cell r="F148">
            <v>-38.82</v>
          </cell>
          <cell r="G148">
            <v>5302.72</v>
          </cell>
          <cell r="H148">
            <v>0</v>
          </cell>
          <cell r="I148">
            <v>5263.9</v>
          </cell>
          <cell r="K148">
            <v>5302.72</v>
          </cell>
        </row>
        <row r="149">
          <cell r="A149" t="str">
            <v>76099270000</v>
          </cell>
          <cell r="B149">
            <v>76099</v>
          </cell>
          <cell r="C149">
            <v>270000</v>
          </cell>
          <cell r="D149" t="str">
            <v>Unrest NA BB/retained ear</v>
          </cell>
          <cell r="E149" t="str">
            <v>Materials Management</v>
          </cell>
          <cell r="F149">
            <v>-217056.4</v>
          </cell>
          <cell r="G149">
            <v>0</v>
          </cell>
          <cell r="H149">
            <v>0</v>
          </cell>
          <cell r="I149">
            <v>-217056.4</v>
          </cell>
          <cell r="K149">
            <v>0</v>
          </cell>
        </row>
        <row r="150">
          <cell r="A150" t="str">
            <v>76099670841</v>
          </cell>
          <cell r="B150">
            <v>76099</v>
          </cell>
          <cell r="C150">
            <v>670841</v>
          </cell>
          <cell r="D150" t="str">
            <v>Purchase discounts</v>
          </cell>
          <cell r="E150" t="str">
            <v>Materials Management</v>
          </cell>
          <cell r="F150">
            <v>-91314.2</v>
          </cell>
          <cell r="G150">
            <v>0</v>
          </cell>
          <cell r="H150">
            <v>87217.41</v>
          </cell>
          <cell r="I150">
            <v>-178531.61</v>
          </cell>
          <cell r="K150">
            <v>-87217.41</v>
          </cell>
        </row>
        <row r="151">
          <cell r="A151" t="str">
            <v>76300270000</v>
          </cell>
          <cell r="B151">
            <v>76300</v>
          </cell>
          <cell r="C151">
            <v>270000</v>
          </cell>
          <cell r="D151" t="str">
            <v>Unrest NA BB/retained ear</v>
          </cell>
          <cell r="E151" t="str">
            <v>Environmental Services</v>
          </cell>
          <cell r="F151">
            <v>336.47</v>
          </cell>
          <cell r="G151">
            <v>0</v>
          </cell>
          <cell r="H151">
            <v>0</v>
          </cell>
          <cell r="I151">
            <v>336.47</v>
          </cell>
          <cell r="K151">
            <v>0</v>
          </cell>
        </row>
        <row r="152">
          <cell r="A152" t="str">
            <v>76300612500</v>
          </cell>
          <cell r="B152">
            <v>76300</v>
          </cell>
          <cell r="C152">
            <v>612500</v>
          </cell>
          <cell r="D152" t="str">
            <v>Laundry and linen in hous</v>
          </cell>
          <cell r="E152" t="str">
            <v>Environmental Services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K152">
            <v>0</v>
          </cell>
        </row>
        <row r="153">
          <cell r="A153" t="str">
            <v>76300612510</v>
          </cell>
          <cell r="B153">
            <v>76300</v>
          </cell>
          <cell r="C153">
            <v>612510</v>
          </cell>
          <cell r="D153" t="str">
            <v>Environmental supplies</v>
          </cell>
          <cell r="E153" t="str">
            <v>Environmental Services</v>
          </cell>
          <cell r="F153">
            <v>-422.27</v>
          </cell>
          <cell r="G153">
            <v>40160.85</v>
          </cell>
          <cell r="H153">
            <v>40160.85</v>
          </cell>
          <cell r="I153">
            <v>-422.27</v>
          </cell>
          <cell r="K153">
            <v>0</v>
          </cell>
        </row>
        <row r="154">
          <cell r="A154" t="str">
            <v>76300614430</v>
          </cell>
          <cell r="B154">
            <v>76300</v>
          </cell>
          <cell r="C154">
            <v>614430</v>
          </cell>
          <cell r="D154" t="str">
            <v>Inbound freight on suppli</v>
          </cell>
          <cell r="E154" t="str">
            <v>Environmental Services</v>
          </cell>
          <cell r="F154">
            <v>70.75</v>
          </cell>
          <cell r="G154">
            <v>0</v>
          </cell>
          <cell r="H154">
            <v>0</v>
          </cell>
          <cell r="I154">
            <v>70.75</v>
          </cell>
          <cell r="K154">
            <v>0</v>
          </cell>
        </row>
        <row r="155">
          <cell r="A155" t="str">
            <v>76500270000</v>
          </cell>
          <cell r="B155">
            <v>76500</v>
          </cell>
          <cell r="C155">
            <v>270000</v>
          </cell>
          <cell r="D155" t="str">
            <v>Unrest NA BB/retained ear</v>
          </cell>
          <cell r="E155" t="str">
            <v>Clinical Nutrition</v>
          </cell>
          <cell r="F155">
            <v>572.75</v>
          </cell>
          <cell r="G155">
            <v>0</v>
          </cell>
          <cell r="H155">
            <v>0</v>
          </cell>
          <cell r="I155">
            <v>572.75</v>
          </cell>
          <cell r="K155">
            <v>0</v>
          </cell>
        </row>
        <row r="156">
          <cell r="A156" t="str">
            <v>76500626080</v>
          </cell>
          <cell r="B156">
            <v>76500</v>
          </cell>
          <cell r="C156">
            <v>626080</v>
          </cell>
          <cell r="D156" t="str">
            <v>Dietary service</v>
          </cell>
          <cell r="E156" t="str">
            <v>Clinical Nutrition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K156">
            <v>0</v>
          </cell>
        </row>
        <row r="157">
          <cell r="A157" t="str">
            <v>76900270000</v>
          </cell>
          <cell r="B157">
            <v>76900</v>
          </cell>
          <cell r="C157">
            <v>270000</v>
          </cell>
          <cell r="D157" t="str">
            <v>Unrest NA BB/retained ear</v>
          </cell>
          <cell r="E157" t="str">
            <v>Plant Operations</v>
          </cell>
          <cell r="F157">
            <v>164750.14000000001</v>
          </cell>
          <cell r="G157">
            <v>0</v>
          </cell>
          <cell r="H157">
            <v>0</v>
          </cell>
          <cell r="I157">
            <v>164750.14000000001</v>
          </cell>
          <cell r="K157">
            <v>0</v>
          </cell>
        </row>
        <row r="158">
          <cell r="A158" t="str">
            <v>76900614700</v>
          </cell>
          <cell r="B158">
            <v>76900</v>
          </cell>
          <cell r="C158">
            <v>614700</v>
          </cell>
          <cell r="D158" t="str">
            <v>Other non patient supplie</v>
          </cell>
          <cell r="E158" t="str">
            <v>Plant Operations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K158">
            <v>0</v>
          </cell>
        </row>
        <row r="159">
          <cell r="A159" t="str">
            <v>76900650050</v>
          </cell>
          <cell r="B159">
            <v>76900</v>
          </cell>
          <cell r="C159">
            <v>650050</v>
          </cell>
          <cell r="D159" t="str">
            <v>R&amp;M grounds</v>
          </cell>
          <cell r="E159" t="str">
            <v>Plant Operations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K159">
            <v>0</v>
          </cell>
        </row>
        <row r="160">
          <cell r="A160" t="str">
            <v>76900650100</v>
          </cell>
          <cell r="B160">
            <v>76900</v>
          </cell>
          <cell r="C160">
            <v>650100</v>
          </cell>
          <cell r="D160" t="str">
            <v>R&amp;M auto maintenance</v>
          </cell>
          <cell r="E160" t="str">
            <v>Plant Operations</v>
          </cell>
          <cell r="F160">
            <v>1658.82</v>
          </cell>
          <cell r="G160">
            <v>2700.69</v>
          </cell>
          <cell r="H160">
            <v>0</v>
          </cell>
          <cell r="I160">
            <v>4359.51</v>
          </cell>
          <cell r="K160">
            <v>2700.69</v>
          </cell>
        </row>
        <row r="161">
          <cell r="A161" t="str">
            <v>76900650300</v>
          </cell>
          <cell r="B161">
            <v>76900</v>
          </cell>
          <cell r="C161">
            <v>650300</v>
          </cell>
          <cell r="D161" t="str">
            <v>R&amp;M other miscellaneous r</v>
          </cell>
          <cell r="E161" t="str">
            <v>Plant Operations</v>
          </cell>
          <cell r="F161">
            <v>0</v>
          </cell>
          <cell r="G161">
            <v>340.14</v>
          </cell>
          <cell r="H161">
            <v>0</v>
          </cell>
          <cell r="I161">
            <v>340.14</v>
          </cell>
          <cell r="K161">
            <v>340.14</v>
          </cell>
        </row>
        <row r="162">
          <cell r="A162" t="str">
            <v>76900650400</v>
          </cell>
          <cell r="B162">
            <v>76900</v>
          </cell>
          <cell r="C162">
            <v>650400</v>
          </cell>
          <cell r="D162" t="str">
            <v>Electricity</v>
          </cell>
          <cell r="E162" t="str">
            <v>Plant Operations</v>
          </cell>
          <cell r="F162">
            <v>8829.06</v>
          </cell>
          <cell r="G162">
            <v>3366.39</v>
          </cell>
          <cell r="H162">
            <v>700</v>
          </cell>
          <cell r="I162">
            <v>11495.45</v>
          </cell>
          <cell r="K162">
            <v>2666.39</v>
          </cell>
        </row>
        <row r="163">
          <cell r="A163" t="str">
            <v>76900650470</v>
          </cell>
          <cell r="B163">
            <v>76900</v>
          </cell>
          <cell r="C163">
            <v>650470</v>
          </cell>
          <cell r="D163" t="str">
            <v>Natural gas</v>
          </cell>
          <cell r="E163" t="str">
            <v>Plant Operations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K163">
            <v>0</v>
          </cell>
        </row>
        <row r="164">
          <cell r="A164" t="str">
            <v>76900650810</v>
          </cell>
          <cell r="B164">
            <v>76900</v>
          </cell>
          <cell r="C164">
            <v>650810</v>
          </cell>
          <cell r="D164" t="str">
            <v>CAM &amp; condo charges</v>
          </cell>
          <cell r="E164" t="str">
            <v>Plant Operations</v>
          </cell>
          <cell r="F164">
            <v>969.57</v>
          </cell>
          <cell r="G164">
            <v>68.31</v>
          </cell>
          <cell r="H164">
            <v>0</v>
          </cell>
          <cell r="I164">
            <v>1037.8800000000001</v>
          </cell>
          <cell r="K164">
            <v>68.31</v>
          </cell>
        </row>
        <row r="165">
          <cell r="A165" t="str">
            <v>76900670440</v>
          </cell>
          <cell r="B165">
            <v>76900</v>
          </cell>
          <cell r="C165">
            <v>670440</v>
          </cell>
          <cell r="D165" t="str">
            <v>Fines &amp; penalties</v>
          </cell>
          <cell r="E165" t="str">
            <v>Plant Operations</v>
          </cell>
          <cell r="F165">
            <v>3006.48</v>
          </cell>
          <cell r="G165">
            <v>2682.56</v>
          </cell>
          <cell r="H165">
            <v>0</v>
          </cell>
          <cell r="I165">
            <v>5689.04</v>
          </cell>
          <cell r="K165">
            <v>2682.56</v>
          </cell>
        </row>
        <row r="166">
          <cell r="A166" t="str">
            <v>77500270000</v>
          </cell>
          <cell r="B166">
            <v>77500</v>
          </cell>
          <cell r="C166">
            <v>270000</v>
          </cell>
          <cell r="D166" t="str">
            <v>Unrest NA BB/retained ear</v>
          </cell>
          <cell r="E166" t="str">
            <v>Case Management</v>
          </cell>
          <cell r="F166">
            <v>-331.16</v>
          </cell>
          <cell r="G166">
            <v>0</v>
          </cell>
          <cell r="H166">
            <v>0</v>
          </cell>
          <cell r="I166">
            <v>-331.16</v>
          </cell>
          <cell r="K166">
            <v>0</v>
          </cell>
        </row>
        <row r="167">
          <cell r="A167" t="str">
            <v>78700270000</v>
          </cell>
          <cell r="B167">
            <v>78700</v>
          </cell>
          <cell r="C167">
            <v>270000</v>
          </cell>
          <cell r="D167" t="str">
            <v>Unrest NA BB/retained ear</v>
          </cell>
          <cell r="E167" t="str">
            <v>Social Services</v>
          </cell>
          <cell r="F167">
            <v>29932.94</v>
          </cell>
          <cell r="G167">
            <v>0</v>
          </cell>
          <cell r="H167">
            <v>0</v>
          </cell>
          <cell r="I167">
            <v>29932.94</v>
          </cell>
          <cell r="K167">
            <v>0</v>
          </cell>
        </row>
        <row r="168">
          <cell r="A168" t="str">
            <v>78700600100</v>
          </cell>
          <cell r="B168">
            <v>78700</v>
          </cell>
          <cell r="C168">
            <v>600100</v>
          </cell>
          <cell r="D168" t="str">
            <v>Clin care spiritual care</v>
          </cell>
          <cell r="E168" t="str">
            <v>Social Services</v>
          </cell>
          <cell r="F168">
            <v>14051.15</v>
          </cell>
          <cell r="G168">
            <v>0</v>
          </cell>
          <cell r="H168">
            <v>0</v>
          </cell>
          <cell r="I168">
            <v>14051.15</v>
          </cell>
          <cell r="K168">
            <v>0</v>
          </cell>
        </row>
        <row r="169">
          <cell r="A169" t="str">
            <v>78700600620</v>
          </cell>
          <cell r="B169">
            <v>78700</v>
          </cell>
          <cell r="C169">
            <v>600620</v>
          </cell>
          <cell r="D169" t="str">
            <v>Productive management</v>
          </cell>
          <cell r="E169" t="str">
            <v>Social Services</v>
          </cell>
          <cell r="F169">
            <v>8238.4699999999993</v>
          </cell>
          <cell r="G169">
            <v>15265.4</v>
          </cell>
          <cell r="H169">
            <v>0</v>
          </cell>
          <cell r="I169">
            <v>23503.87</v>
          </cell>
          <cell r="K169">
            <v>15265.4</v>
          </cell>
        </row>
        <row r="170">
          <cell r="A170" t="str">
            <v>78700605600</v>
          </cell>
          <cell r="B170">
            <v>78700</v>
          </cell>
          <cell r="C170">
            <v>605600</v>
          </cell>
          <cell r="D170" t="str">
            <v>PTO spiritual care</v>
          </cell>
          <cell r="E170" t="str">
            <v>Social Services</v>
          </cell>
          <cell r="F170">
            <v>1891.17</v>
          </cell>
          <cell r="G170">
            <v>0</v>
          </cell>
          <cell r="H170">
            <v>0</v>
          </cell>
          <cell r="I170">
            <v>1891.17</v>
          </cell>
          <cell r="K170">
            <v>0</v>
          </cell>
        </row>
        <row r="171">
          <cell r="A171" t="str">
            <v>78700605620</v>
          </cell>
          <cell r="B171">
            <v>78700</v>
          </cell>
          <cell r="C171">
            <v>605620</v>
          </cell>
          <cell r="D171" t="str">
            <v>PTO management</v>
          </cell>
          <cell r="E171" t="str">
            <v>Social Services</v>
          </cell>
          <cell r="F171">
            <v>8273.0499999999993</v>
          </cell>
          <cell r="G171">
            <v>484.62</v>
          </cell>
          <cell r="H171">
            <v>0</v>
          </cell>
          <cell r="I171">
            <v>8757.67</v>
          </cell>
          <cell r="K171">
            <v>484.62</v>
          </cell>
        </row>
        <row r="172">
          <cell r="A172" t="str">
            <v>78700608000</v>
          </cell>
          <cell r="B172">
            <v>78700</v>
          </cell>
          <cell r="C172">
            <v>608000</v>
          </cell>
          <cell r="D172" t="str">
            <v>FICA expense</v>
          </cell>
          <cell r="E172" t="str">
            <v>Social Services</v>
          </cell>
          <cell r="F172">
            <v>2434.92</v>
          </cell>
          <cell r="G172">
            <v>1181.95</v>
          </cell>
          <cell r="H172">
            <v>0</v>
          </cell>
          <cell r="I172">
            <v>3616.87</v>
          </cell>
          <cell r="K172">
            <v>1181.95</v>
          </cell>
        </row>
        <row r="173">
          <cell r="A173" t="str">
            <v>78700608880</v>
          </cell>
          <cell r="B173">
            <v>78700</v>
          </cell>
          <cell r="C173">
            <v>608880</v>
          </cell>
          <cell r="D173" t="str">
            <v>Frng ben staff alloc S&amp;W</v>
          </cell>
          <cell r="E173" t="str">
            <v>Social Services</v>
          </cell>
          <cell r="F173">
            <v>2042.28</v>
          </cell>
          <cell r="G173">
            <v>804.34</v>
          </cell>
          <cell r="H173">
            <v>0</v>
          </cell>
          <cell r="I173">
            <v>2846.62</v>
          </cell>
          <cell r="K173">
            <v>804.34</v>
          </cell>
        </row>
        <row r="174">
          <cell r="A174" t="str">
            <v>78700608890</v>
          </cell>
          <cell r="B174">
            <v>78700</v>
          </cell>
          <cell r="C174">
            <v>608890</v>
          </cell>
          <cell r="D174" t="str">
            <v>Frng ben staff allocFTEhr</v>
          </cell>
          <cell r="E174" t="str">
            <v>Social Services</v>
          </cell>
          <cell r="F174">
            <v>1284.68</v>
          </cell>
          <cell r="G174">
            <v>492.81</v>
          </cell>
          <cell r="H174">
            <v>0</v>
          </cell>
          <cell r="I174">
            <v>1777.49</v>
          </cell>
          <cell r="K174">
            <v>492.81</v>
          </cell>
        </row>
        <row r="175">
          <cell r="A175" t="str">
            <v>80000101000</v>
          </cell>
          <cell r="B175">
            <v>80000</v>
          </cell>
          <cell r="C175">
            <v>101000</v>
          </cell>
          <cell r="D175" t="str">
            <v>CMP investments 1</v>
          </cell>
          <cell r="E175" t="str">
            <v>Administration</v>
          </cell>
          <cell r="F175">
            <v>0</v>
          </cell>
          <cell r="G175">
            <v>35598.410000000003</v>
          </cell>
          <cell r="H175">
            <v>0</v>
          </cell>
          <cell r="I175">
            <v>35598.410000000003</v>
          </cell>
          <cell r="K175">
            <v>35598.410000000003</v>
          </cell>
        </row>
        <row r="176">
          <cell r="A176" t="str">
            <v>80000120190</v>
          </cell>
          <cell r="B176">
            <v>80000</v>
          </cell>
          <cell r="C176">
            <v>120190</v>
          </cell>
          <cell r="D176" t="str">
            <v>AR credit balance LTC</v>
          </cell>
          <cell r="E176" t="str">
            <v>Administration</v>
          </cell>
          <cell r="F176">
            <v>50130.96</v>
          </cell>
          <cell r="G176">
            <v>0</v>
          </cell>
          <cell r="H176">
            <v>0</v>
          </cell>
          <cell r="I176">
            <v>50130.96</v>
          </cell>
          <cell r="K176">
            <v>0</v>
          </cell>
        </row>
        <row r="177">
          <cell r="A177" t="str">
            <v>80000130300</v>
          </cell>
          <cell r="B177">
            <v>80000</v>
          </cell>
          <cell r="C177">
            <v>130300</v>
          </cell>
          <cell r="D177" t="str">
            <v>Older PY other receivable</v>
          </cell>
          <cell r="E177" t="str">
            <v>Administration</v>
          </cell>
          <cell r="F177">
            <v>552987.57999999996</v>
          </cell>
          <cell r="G177">
            <v>87633.98</v>
          </cell>
          <cell r="H177">
            <v>0</v>
          </cell>
          <cell r="I177">
            <v>640621.56000000006</v>
          </cell>
          <cell r="K177">
            <v>87633.98</v>
          </cell>
        </row>
        <row r="178">
          <cell r="A178" t="str">
            <v>80000140240</v>
          </cell>
          <cell r="B178">
            <v>80000</v>
          </cell>
          <cell r="C178">
            <v>140240</v>
          </cell>
          <cell r="D178" t="str">
            <v>Grants receivable</v>
          </cell>
          <cell r="E178" t="str">
            <v>Administration</v>
          </cell>
          <cell r="F178">
            <v>3770</v>
          </cell>
          <cell r="G178">
            <v>0</v>
          </cell>
          <cell r="H178">
            <v>0</v>
          </cell>
          <cell r="I178">
            <v>3770</v>
          </cell>
          <cell r="K178">
            <v>0</v>
          </cell>
        </row>
        <row r="179">
          <cell r="A179" t="str">
            <v>80000140700</v>
          </cell>
          <cell r="B179">
            <v>80000</v>
          </cell>
          <cell r="C179">
            <v>140700</v>
          </cell>
          <cell r="D179" t="str">
            <v>Misc receivable 1</v>
          </cell>
          <cell r="E179" t="str">
            <v>Administration</v>
          </cell>
          <cell r="F179">
            <v>74508.759999999995</v>
          </cell>
          <cell r="G179">
            <v>0</v>
          </cell>
          <cell r="H179">
            <v>0</v>
          </cell>
          <cell r="I179">
            <v>74508.759999999995</v>
          </cell>
          <cell r="K179">
            <v>0</v>
          </cell>
        </row>
        <row r="180">
          <cell r="A180" t="str">
            <v>80000140839</v>
          </cell>
          <cell r="B180">
            <v>80000</v>
          </cell>
          <cell r="C180">
            <v>140839</v>
          </cell>
          <cell r="D180" t="str">
            <v>IC other AR</v>
          </cell>
          <cell r="E180" t="str">
            <v>Administration</v>
          </cell>
          <cell r="F180">
            <v>158.25</v>
          </cell>
          <cell r="G180">
            <v>0</v>
          </cell>
          <cell r="H180">
            <v>0</v>
          </cell>
          <cell r="I180">
            <v>158.25</v>
          </cell>
          <cell r="K180">
            <v>0</v>
          </cell>
        </row>
        <row r="181">
          <cell r="A181" t="str">
            <v>80000145000</v>
          </cell>
          <cell r="B181">
            <v>80000</v>
          </cell>
          <cell r="C181">
            <v>145000</v>
          </cell>
          <cell r="D181" t="str">
            <v>Prepaid expense other 1</v>
          </cell>
          <cell r="E181" t="str">
            <v>Administration</v>
          </cell>
          <cell r="F181">
            <v>469994.95</v>
          </cell>
          <cell r="G181">
            <v>34861.379999999997</v>
          </cell>
          <cell r="H181">
            <v>24255</v>
          </cell>
          <cell r="I181">
            <v>480601.33</v>
          </cell>
          <cell r="K181">
            <v>10606.379999999997</v>
          </cell>
        </row>
        <row r="182">
          <cell r="A182" t="str">
            <v>80000162010</v>
          </cell>
          <cell r="B182">
            <v>80000</v>
          </cell>
          <cell r="C182">
            <v>162010</v>
          </cell>
          <cell r="D182" t="str">
            <v>Computer hardware</v>
          </cell>
          <cell r="E182" t="str">
            <v>Administration</v>
          </cell>
          <cell r="F182">
            <v>14252.43</v>
          </cell>
          <cell r="G182">
            <v>0</v>
          </cell>
          <cell r="H182">
            <v>0</v>
          </cell>
          <cell r="I182">
            <v>14252.43</v>
          </cell>
          <cell r="K182">
            <v>0</v>
          </cell>
        </row>
        <row r="183">
          <cell r="A183" t="str">
            <v>80000162011</v>
          </cell>
          <cell r="B183">
            <v>80000</v>
          </cell>
          <cell r="C183">
            <v>162011</v>
          </cell>
          <cell r="D183" t="str">
            <v>Computer software</v>
          </cell>
          <cell r="E183" t="str">
            <v>Administration</v>
          </cell>
          <cell r="F183">
            <v>28652.5</v>
          </cell>
          <cell r="G183">
            <v>0</v>
          </cell>
          <cell r="H183">
            <v>0</v>
          </cell>
          <cell r="I183">
            <v>28652.5</v>
          </cell>
          <cell r="K183">
            <v>0</v>
          </cell>
        </row>
        <row r="184">
          <cell r="A184" t="str">
            <v>80000162030</v>
          </cell>
          <cell r="B184">
            <v>80000</v>
          </cell>
          <cell r="C184">
            <v>162030</v>
          </cell>
          <cell r="D184" t="str">
            <v>Fixed asset holding</v>
          </cell>
          <cell r="E184" t="str">
            <v>Administration</v>
          </cell>
          <cell r="F184">
            <v>9955.61</v>
          </cell>
          <cell r="G184">
            <v>0</v>
          </cell>
          <cell r="H184">
            <v>0</v>
          </cell>
          <cell r="I184">
            <v>9955.61</v>
          </cell>
          <cell r="K184">
            <v>0</v>
          </cell>
        </row>
        <row r="185">
          <cell r="A185" t="str">
            <v>80000165010</v>
          </cell>
          <cell r="B185">
            <v>80000</v>
          </cell>
          <cell r="C185">
            <v>165010</v>
          </cell>
          <cell r="D185" t="str">
            <v>Building a/d</v>
          </cell>
          <cell r="E185" t="str">
            <v>Administration</v>
          </cell>
          <cell r="F185">
            <v>-59423.38</v>
          </cell>
          <cell r="G185">
            <v>45569.17</v>
          </cell>
          <cell r="H185">
            <v>81540.72</v>
          </cell>
          <cell r="I185">
            <v>-95394.93</v>
          </cell>
          <cell r="K185">
            <v>-35971.550000000003</v>
          </cell>
        </row>
        <row r="186">
          <cell r="A186" t="str">
            <v>80000166010</v>
          </cell>
          <cell r="B186">
            <v>80000</v>
          </cell>
          <cell r="C186">
            <v>166010</v>
          </cell>
          <cell r="D186" t="str">
            <v>Computer hardware a/d</v>
          </cell>
          <cell r="E186" t="str">
            <v>Administration</v>
          </cell>
          <cell r="F186">
            <v>-2749.36</v>
          </cell>
          <cell r="G186">
            <v>0</v>
          </cell>
          <cell r="H186">
            <v>1425.24</v>
          </cell>
          <cell r="I186">
            <v>-4174.6000000000004</v>
          </cell>
          <cell r="K186">
            <v>-1425.24</v>
          </cell>
        </row>
        <row r="187">
          <cell r="A187" t="str">
            <v>80000166011</v>
          </cell>
          <cell r="B187">
            <v>80000</v>
          </cell>
          <cell r="C187">
            <v>166011</v>
          </cell>
          <cell r="D187" t="str">
            <v>Computer software a/d</v>
          </cell>
          <cell r="E187" t="str">
            <v>Administration</v>
          </cell>
          <cell r="F187">
            <v>-9918.52</v>
          </cell>
          <cell r="G187">
            <v>0</v>
          </cell>
          <cell r="H187">
            <v>2865.26</v>
          </cell>
          <cell r="I187">
            <v>-12783.78</v>
          </cell>
          <cell r="K187">
            <v>-2865.26</v>
          </cell>
        </row>
        <row r="188">
          <cell r="A188" t="str">
            <v>80000169000</v>
          </cell>
          <cell r="B188">
            <v>80000</v>
          </cell>
          <cell r="C188">
            <v>169000</v>
          </cell>
          <cell r="D188" t="str">
            <v>Construction in progress</v>
          </cell>
          <cell r="E188" t="str">
            <v>Administration</v>
          </cell>
          <cell r="F188">
            <v>197010</v>
          </cell>
          <cell r="G188">
            <v>29693.96</v>
          </cell>
          <cell r="H188">
            <v>0</v>
          </cell>
          <cell r="I188">
            <v>226703.96</v>
          </cell>
          <cell r="K188">
            <v>29693.96</v>
          </cell>
        </row>
        <row r="189">
          <cell r="A189" t="str">
            <v>80000175100</v>
          </cell>
          <cell r="B189">
            <v>80000</v>
          </cell>
          <cell r="C189">
            <v>175100</v>
          </cell>
          <cell r="D189" t="str">
            <v>RE ROU asset operating le</v>
          </cell>
          <cell r="E189" t="str">
            <v>Administration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K189">
            <v>0</v>
          </cell>
        </row>
        <row r="190">
          <cell r="A190" t="str">
            <v>80000205100</v>
          </cell>
          <cell r="B190">
            <v>80000</v>
          </cell>
          <cell r="C190">
            <v>205100</v>
          </cell>
          <cell r="D190" t="str">
            <v>RE ST liab operating leas</v>
          </cell>
          <cell r="E190" t="str">
            <v>Administration</v>
          </cell>
          <cell r="F190">
            <v>-266405.2</v>
          </cell>
          <cell r="G190">
            <v>199279.2</v>
          </cell>
          <cell r="H190">
            <v>0</v>
          </cell>
          <cell r="I190">
            <v>-67126</v>
          </cell>
          <cell r="K190">
            <v>199279.2</v>
          </cell>
        </row>
        <row r="191">
          <cell r="A191" t="str">
            <v>80000210200</v>
          </cell>
          <cell r="B191">
            <v>80000</v>
          </cell>
          <cell r="C191">
            <v>210200</v>
          </cell>
          <cell r="D191" t="str">
            <v>AP manual 1</v>
          </cell>
          <cell r="E191" t="str">
            <v>Administration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K191">
            <v>0</v>
          </cell>
        </row>
        <row r="192">
          <cell r="A192" t="str">
            <v>80000210413</v>
          </cell>
          <cell r="B192">
            <v>80000</v>
          </cell>
          <cell r="C192">
            <v>210413</v>
          </cell>
          <cell r="D192" t="str">
            <v>Lucernex expense clearing</v>
          </cell>
          <cell r="E192" t="str">
            <v>Administration</v>
          </cell>
          <cell r="F192">
            <v>49131.03</v>
          </cell>
          <cell r="G192">
            <v>0</v>
          </cell>
          <cell r="H192">
            <v>0</v>
          </cell>
          <cell r="I192">
            <v>49131.03</v>
          </cell>
          <cell r="K192">
            <v>0</v>
          </cell>
        </row>
        <row r="193">
          <cell r="A193" t="str">
            <v>80000210810</v>
          </cell>
          <cell r="B193">
            <v>80000</v>
          </cell>
          <cell r="C193">
            <v>210810</v>
          </cell>
          <cell r="D193" t="str">
            <v>AP patient refund</v>
          </cell>
          <cell r="E193" t="str">
            <v>Administration</v>
          </cell>
          <cell r="F193">
            <v>19684.95</v>
          </cell>
          <cell r="G193">
            <v>3631.04</v>
          </cell>
          <cell r="H193">
            <v>0</v>
          </cell>
          <cell r="I193">
            <v>23315.99</v>
          </cell>
          <cell r="K193">
            <v>3631.04</v>
          </cell>
        </row>
        <row r="194">
          <cell r="A194" t="str">
            <v>80000210909</v>
          </cell>
          <cell r="B194">
            <v>80000</v>
          </cell>
          <cell r="C194">
            <v>210909</v>
          </cell>
          <cell r="D194" t="str">
            <v>IC AP</v>
          </cell>
          <cell r="E194" t="str">
            <v>Administration</v>
          </cell>
          <cell r="F194">
            <v>78355.070000000007</v>
          </cell>
          <cell r="G194">
            <v>0</v>
          </cell>
          <cell r="H194">
            <v>0</v>
          </cell>
          <cell r="I194">
            <v>78355.070000000007</v>
          </cell>
          <cell r="K194">
            <v>0</v>
          </cell>
        </row>
        <row r="195">
          <cell r="A195" t="str">
            <v>80000220720</v>
          </cell>
          <cell r="B195">
            <v>80000</v>
          </cell>
          <cell r="C195">
            <v>220720</v>
          </cell>
          <cell r="D195" t="str">
            <v>ST asset retirement oblig</v>
          </cell>
          <cell r="E195" t="str">
            <v>Administration</v>
          </cell>
          <cell r="F195">
            <v>61146.62</v>
          </cell>
          <cell r="G195">
            <v>0</v>
          </cell>
          <cell r="H195">
            <v>0</v>
          </cell>
          <cell r="I195">
            <v>61146.62</v>
          </cell>
          <cell r="K195">
            <v>0</v>
          </cell>
        </row>
        <row r="196">
          <cell r="A196" t="str">
            <v>80000220820</v>
          </cell>
          <cell r="B196">
            <v>80000</v>
          </cell>
          <cell r="C196">
            <v>220820</v>
          </cell>
          <cell r="D196" t="str">
            <v>Oth accr pyroll banking c</v>
          </cell>
          <cell r="E196" t="str">
            <v>Administration</v>
          </cell>
          <cell r="F196">
            <v>541.85</v>
          </cell>
          <cell r="G196">
            <v>0</v>
          </cell>
          <cell r="H196">
            <v>0</v>
          </cell>
          <cell r="I196">
            <v>541.85</v>
          </cell>
          <cell r="K196">
            <v>0</v>
          </cell>
        </row>
        <row r="197">
          <cell r="A197" t="str">
            <v>80000221000</v>
          </cell>
          <cell r="B197">
            <v>80000</v>
          </cell>
          <cell r="C197">
            <v>221000</v>
          </cell>
          <cell r="D197" t="str">
            <v>Other accrued liability 1</v>
          </cell>
          <cell r="E197" t="str">
            <v>Administration</v>
          </cell>
          <cell r="F197">
            <v>391701.5</v>
          </cell>
          <cell r="G197">
            <v>0</v>
          </cell>
          <cell r="H197">
            <v>0</v>
          </cell>
          <cell r="I197">
            <v>391701.5</v>
          </cell>
          <cell r="K197">
            <v>0</v>
          </cell>
        </row>
        <row r="198">
          <cell r="A198" t="str">
            <v>80000230100</v>
          </cell>
          <cell r="B198">
            <v>80000</v>
          </cell>
          <cell r="C198">
            <v>230100</v>
          </cell>
          <cell r="D198" t="str">
            <v>Accrued paid time off</v>
          </cell>
          <cell r="E198" t="str">
            <v>Administration</v>
          </cell>
          <cell r="F198">
            <v>-0.03</v>
          </cell>
          <cell r="G198">
            <v>0</v>
          </cell>
          <cell r="H198">
            <v>0</v>
          </cell>
          <cell r="I198">
            <v>-0.03</v>
          </cell>
          <cell r="K198">
            <v>0</v>
          </cell>
        </row>
        <row r="199">
          <cell r="A199" t="str">
            <v>80000230650</v>
          </cell>
          <cell r="B199">
            <v>80000</v>
          </cell>
          <cell r="C199">
            <v>230650</v>
          </cell>
          <cell r="D199" t="str">
            <v>EE garnishments withholdi</v>
          </cell>
          <cell r="E199" t="str">
            <v>Administration</v>
          </cell>
          <cell r="F199">
            <v>1240.1500000000001</v>
          </cell>
          <cell r="G199">
            <v>0</v>
          </cell>
          <cell r="H199">
            <v>0</v>
          </cell>
          <cell r="I199">
            <v>1240.1500000000001</v>
          </cell>
          <cell r="K199">
            <v>0</v>
          </cell>
        </row>
        <row r="200">
          <cell r="A200" t="str">
            <v>80000230680</v>
          </cell>
          <cell r="B200">
            <v>80000</v>
          </cell>
          <cell r="C200">
            <v>230680</v>
          </cell>
          <cell r="D200" t="str">
            <v>EE charitable giving with</v>
          </cell>
          <cell r="E200" t="str">
            <v>Administration</v>
          </cell>
          <cell r="F200">
            <v>108</v>
          </cell>
          <cell r="G200">
            <v>0</v>
          </cell>
          <cell r="H200">
            <v>0</v>
          </cell>
          <cell r="I200">
            <v>108</v>
          </cell>
          <cell r="K200">
            <v>0</v>
          </cell>
        </row>
        <row r="201">
          <cell r="A201" t="str">
            <v>80000230730</v>
          </cell>
          <cell r="B201">
            <v>80000</v>
          </cell>
          <cell r="C201">
            <v>230730</v>
          </cell>
          <cell r="D201" t="str">
            <v>EE other withholding</v>
          </cell>
          <cell r="E201" t="str">
            <v>Administration</v>
          </cell>
          <cell r="F201">
            <v>20667.009999999998</v>
          </cell>
          <cell r="G201">
            <v>0</v>
          </cell>
          <cell r="H201">
            <v>0</v>
          </cell>
          <cell r="I201">
            <v>20667.009999999998</v>
          </cell>
          <cell r="K201">
            <v>0</v>
          </cell>
        </row>
        <row r="202">
          <cell r="A202" t="str">
            <v>80000257100</v>
          </cell>
          <cell r="B202">
            <v>80000</v>
          </cell>
          <cell r="C202">
            <v>257100</v>
          </cell>
          <cell r="D202" t="str">
            <v>RE LT liab operating leas</v>
          </cell>
          <cell r="E202" t="str">
            <v>Administration</v>
          </cell>
          <cell r="F202">
            <v>988867.04</v>
          </cell>
          <cell r="G202">
            <v>0</v>
          </cell>
          <cell r="H202">
            <v>0</v>
          </cell>
          <cell r="I202">
            <v>988867.04</v>
          </cell>
          <cell r="K202">
            <v>0</v>
          </cell>
        </row>
        <row r="203">
          <cell r="A203" t="str">
            <v>80000259009</v>
          </cell>
          <cell r="B203">
            <v>80000</v>
          </cell>
          <cell r="C203">
            <v>259009</v>
          </cell>
          <cell r="D203" t="str">
            <v>IC LT debt net of curr po</v>
          </cell>
          <cell r="E203" t="str">
            <v>Administration</v>
          </cell>
          <cell r="F203">
            <v>-2852743</v>
          </cell>
          <cell r="G203">
            <v>0</v>
          </cell>
          <cell r="H203">
            <v>3697722</v>
          </cell>
          <cell r="I203">
            <v>-6550465</v>
          </cell>
          <cell r="K203">
            <v>-3697722</v>
          </cell>
        </row>
        <row r="204">
          <cell r="A204" t="str">
            <v>80000270000</v>
          </cell>
          <cell r="B204">
            <v>80000</v>
          </cell>
          <cell r="C204">
            <v>270000</v>
          </cell>
          <cell r="D204" t="str">
            <v>Unrest NA BB/retained ear</v>
          </cell>
          <cell r="E204" t="str">
            <v>Administration</v>
          </cell>
          <cell r="F204">
            <v>9062154.3599999994</v>
          </cell>
          <cell r="G204">
            <v>0</v>
          </cell>
          <cell r="H204">
            <v>0</v>
          </cell>
          <cell r="I204">
            <v>9062154.3599999994</v>
          </cell>
          <cell r="K204">
            <v>0</v>
          </cell>
        </row>
        <row r="205">
          <cell r="A205" t="str">
            <v>80000450060</v>
          </cell>
          <cell r="B205">
            <v>80000</v>
          </cell>
          <cell r="C205">
            <v>450060</v>
          </cell>
          <cell r="D205" t="str">
            <v>LTC prov for bad debt</v>
          </cell>
          <cell r="E205" t="str">
            <v>Administration</v>
          </cell>
          <cell r="F205">
            <v>0</v>
          </cell>
          <cell r="G205">
            <v>0</v>
          </cell>
          <cell r="H205">
            <v>628.49</v>
          </cell>
          <cell r="I205">
            <v>-628.49</v>
          </cell>
          <cell r="K205">
            <v>-628.49</v>
          </cell>
        </row>
        <row r="206">
          <cell r="A206" t="str">
            <v>80000522000</v>
          </cell>
          <cell r="B206">
            <v>80000</v>
          </cell>
          <cell r="C206">
            <v>522000</v>
          </cell>
          <cell r="D206" t="str">
            <v>Op invst inc CMP found in</v>
          </cell>
          <cell r="E206" t="str">
            <v>Administration</v>
          </cell>
          <cell r="F206">
            <v>0</v>
          </cell>
          <cell r="G206">
            <v>14609.84</v>
          </cell>
          <cell r="H206">
            <v>97105.81</v>
          </cell>
          <cell r="I206">
            <v>-82495.97</v>
          </cell>
          <cell r="K206">
            <v>-82495.97</v>
          </cell>
        </row>
        <row r="207">
          <cell r="A207" t="str">
            <v>80000552000</v>
          </cell>
          <cell r="B207">
            <v>80000</v>
          </cell>
          <cell r="C207">
            <v>552000</v>
          </cell>
          <cell r="D207" t="str">
            <v>Unrestricted contribution</v>
          </cell>
          <cell r="E207" t="str">
            <v>Administration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K207">
            <v>0</v>
          </cell>
        </row>
        <row r="208">
          <cell r="A208" t="str">
            <v>80000599009</v>
          </cell>
          <cell r="B208">
            <v>80000</v>
          </cell>
          <cell r="C208">
            <v>599009</v>
          </cell>
          <cell r="D208" t="str">
            <v>Intraco other operating</v>
          </cell>
          <cell r="E208" t="str">
            <v>Administration</v>
          </cell>
          <cell r="F208">
            <v>-7204811.2000000002</v>
          </cell>
          <cell r="G208">
            <v>0</v>
          </cell>
          <cell r="H208">
            <v>7755483.3099999996</v>
          </cell>
          <cell r="I208">
            <v>-14960294.51</v>
          </cell>
          <cell r="K208">
            <v>-7755483.3099999996</v>
          </cell>
        </row>
        <row r="209">
          <cell r="A209" t="str">
            <v>80000600249</v>
          </cell>
          <cell r="B209">
            <v>80000</v>
          </cell>
          <cell r="C209">
            <v>600249</v>
          </cell>
          <cell r="D209" t="str">
            <v>IC labor phys therapy</v>
          </cell>
          <cell r="E209" t="str">
            <v>Administration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K209">
            <v>0</v>
          </cell>
        </row>
        <row r="210">
          <cell r="A210" t="str">
            <v>80000600309</v>
          </cell>
          <cell r="B210">
            <v>80000</v>
          </cell>
          <cell r="C210">
            <v>600309</v>
          </cell>
          <cell r="D210" t="str">
            <v>IC labor spiritual care</v>
          </cell>
          <cell r="E210" t="str">
            <v>Administration</v>
          </cell>
          <cell r="F210">
            <v>0</v>
          </cell>
          <cell r="G210">
            <v>0</v>
          </cell>
          <cell r="H210">
            <v>1957.5</v>
          </cell>
          <cell r="I210">
            <v>-1957.5</v>
          </cell>
          <cell r="K210">
            <v>-1957.5</v>
          </cell>
        </row>
        <row r="211">
          <cell r="A211" t="str">
            <v>80000600620</v>
          </cell>
          <cell r="B211">
            <v>80000</v>
          </cell>
          <cell r="C211">
            <v>600620</v>
          </cell>
          <cell r="D211" t="str">
            <v>Productive management</v>
          </cell>
          <cell r="E211" t="str">
            <v>Administration</v>
          </cell>
          <cell r="F211">
            <v>350046.29</v>
          </cell>
          <cell r="G211">
            <v>335141.67</v>
          </cell>
          <cell r="H211">
            <v>0</v>
          </cell>
          <cell r="I211">
            <v>685187.96</v>
          </cell>
          <cell r="K211">
            <v>335141.67</v>
          </cell>
        </row>
        <row r="212">
          <cell r="A212" t="str">
            <v>80000600660</v>
          </cell>
          <cell r="B212">
            <v>80000</v>
          </cell>
          <cell r="C212">
            <v>600660</v>
          </cell>
          <cell r="D212" t="str">
            <v>Productive clerical</v>
          </cell>
          <cell r="E212" t="str">
            <v>Administration</v>
          </cell>
          <cell r="F212">
            <v>0.82</v>
          </cell>
          <cell r="G212">
            <v>1.92</v>
          </cell>
          <cell r="H212">
            <v>0</v>
          </cell>
          <cell r="I212">
            <v>2.74</v>
          </cell>
          <cell r="K212">
            <v>1.92</v>
          </cell>
        </row>
        <row r="213">
          <cell r="A213" t="str">
            <v>80000601140</v>
          </cell>
          <cell r="B213">
            <v>80000</v>
          </cell>
          <cell r="C213">
            <v>601140</v>
          </cell>
          <cell r="D213" t="str">
            <v>OT clerical</v>
          </cell>
          <cell r="E213" t="str">
            <v>Administration</v>
          </cell>
          <cell r="F213">
            <v>0</v>
          </cell>
          <cell r="G213">
            <v>0.01</v>
          </cell>
          <cell r="H213">
            <v>0</v>
          </cell>
          <cell r="I213">
            <v>0.01</v>
          </cell>
          <cell r="K213">
            <v>0.01</v>
          </cell>
        </row>
        <row r="214">
          <cell r="A214" t="str">
            <v>80000603120</v>
          </cell>
          <cell r="B214">
            <v>80000</v>
          </cell>
          <cell r="C214">
            <v>603120</v>
          </cell>
          <cell r="D214" t="str">
            <v>Premium &amp; other managemen</v>
          </cell>
          <cell r="E214" t="str">
            <v>Administration</v>
          </cell>
          <cell r="F214">
            <v>9000</v>
          </cell>
          <cell r="G214">
            <v>6637.5</v>
          </cell>
          <cell r="H214">
            <v>0</v>
          </cell>
          <cell r="I214">
            <v>15637.5</v>
          </cell>
          <cell r="K214">
            <v>6637.5</v>
          </cell>
        </row>
        <row r="215">
          <cell r="A215" t="str">
            <v>80000605620</v>
          </cell>
          <cell r="B215">
            <v>80000</v>
          </cell>
          <cell r="C215">
            <v>605620</v>
          </cell>
          <cell r="D215" t="str">
            <v>PTO management</v>
          </cell>
          <cell r="E215" t="str">
            <v>Administration</v>
          </cell>
          <cell r="F215">
            <v>38448.25</v>
          </cell>
          <cell r="G215">
            <v>29377.81</v>
          </cell>
          <cell r="H215">
            <v>106.53</v>
          </cell>
          <cell r="I215">
            <v>67719.53</v>
          </cell>
          <cell r="K215">
            <v>29271.280000000002</v>
          </cell>
        </row>
        <row r="216">
          <cell r="A216" t="str">
            <v>80000605660</v>
          </cell>
          <cell r="B216">
            <v>80000</v>
          </cell>
          <cell r="C216">
            <v>605660</v>
          </cell>
          <cell r="D216" t="str">
            <v>PTO clerical</v>
          </cell>
          <cell r="E216" t="str">
            <v>Administration</v>
          </cell>
          <cell r="F216">
            <v>0.08</v>
          </cell>
          <cell r="G216">
            <v>0.21</v>
          </cell>
          <cell r="H216">
            <v>0.02</v>
          </cell>
          <cell r="I216">
            <v>0.27</v>
          </cell>
          <cell r="K216">
            <v>0.19</v>
          </cell>
        </row>
        <row r="217">
          <cell r="A217" t="str">
            <v>80000607500</v>
          </cell>
          <cell r="B217">
            <v>80000</v>
          </cell>
          <cell r="C217">
            <v>607500</v>
          </cell>
          <cell r="D217" t="str">
            <v>Severance expense</v>
          </cell>
          <cell r="E217" t="str">
            <v>Administration</v>
          </cell>
          <cell r="F217">
            <v>-672304</v>
          </cell>
          <cell r="G217">
            <v>0</v>
          </cell>
          <cell r="H217">
            <v>95539</v>
          </cell>
          <cell r="I217">
            <v>-767843</v>
          </cell>
          <cell r="K217">
            <v>-95539</v>
          </cell>
        </row>
        <row r="218">
          <cell r="A218" t="str">
            <v>80000608000</v>
          </cell>
          <cell r="B218">
            <v>80000</v>
          </cell>
          <cell r="C218">
            <v>608000</v>
          </cell>
          <cell r="D218" t="str">
            <v>FICA expense</v>
          </cell>
          <cell r="E218" t="str">
            <v>Administration</v>
          </cell>
          <cell r="F218">
            <v>28050.92</v>
          </cell>
          <cell r="G218">
            <v>27602.79</v>
          </cell>
          <cell r="H218">
            <v>0</v>
          </cell>
          <cell r="I218">
            <v>55653.71</v>
          </cell>
          <cell r="K218">
            <v>27602.79</v>
          </cell>
        </row>
        <row r="219">
          <cell r="A219" t="str">
            <v>80000608010</v>
          </cell>
          <cell r="B219">
            <v>80000</v>
          </cell>
          <cell r="C219">
            <v>608010</v>
          </cell>
          <cell r="D219" t="str">
            <v>Health benefits self insu</v>
          </cell>
          <cell r="E219" t="str">
            <v>Administration</v>
          </cell>
          <cell r="F219">
            <v>-6417.76</v>
          </cell>
          <cell r="G219">
            <v>0</v>
          </cell>
          <cell r="H219">
            <v>0</v>
          </cell>
          <cell r="I219">
            <v>-6417.76</v>
          </cell>
          <cell r="K219">
            <v>0</v>
          </cell>
        </row>
        <row r="220">
          <cell r="A220" t="str">
            <v>80000608030</v>
          </cell>
          <cell r="B220">
            <v>80000</v>
          </cell>
          <cell r="C220">
            <v>608030</v>
          </cell>
          <cell r="D220" t="str">
            <v>EE contributions medical</v>
          </cell>
          <cell r="E220" t="str">
            <v>Administration</v>
          </cell>
          <cell r="F220">
            <v>1608.3</v>
          </cell>
          <cell r="G220">
            <v>0</v>
          </cell>
          <cell r="H220">
            <v>0</v>
          </cell>
          <cell r="I220">
            <v>1608.3</v>
          </cell>
          <cell r="K220">
            <v>0</v>
          </cell>
        </row>
        <row r="221">
          <cell r="A221" t="str">
            <v>80000608109</v>
          </cell>
          <cell r="B221">
            <v>80000</v>
          </cell>
          <cell r="C221">
            <v>608109</v>
          </cell>
          <cell r="D221" t="str">
            <v>IC stop loss premiums</v>
          </cell>
          <cell r="E221" t="str">
            <v>Administration</v>
          </cell>
          <cell r="F221">
            <v>200314</v>
          </cell>
          <cell r="G221">
            <v>212710</v>
          </cell>
          <cell r="H221">
            <v>0</v>
          </cell>
          <cell r="I221">
            <v>413024</v>
          </cell>
          <cell r="K221">
            <v>212710</v>
          </cell>
        </row>
        <row r="222">
          <cell r="A222" t="str">
            <v>80000608280</v>
          </cell>
          <cell r="B222">
            <v>80000</v>
          </cell>
          <cell r="C222">
            <v>608280</v>
          </cell>
          <cell r="D222" t="str">
            <v>ST disability EE contribu</v>
          </cell>
          <cell r="E222" t="str">
            <v>Administration</v>
          </cell>
          <cell r="F222">
            <v>-115.1</v>
          </cell>
          <cell r="G222">
            <v>0</v>
          </cell>
          <cell r="H222">
            <v>281.04000000000002</v>
          </cell>
          <cell r="I222">
            <v>-396.14</v>
          </cell>
          <cell r="K222">
            <v>-281.04000000000002</v>
          </cell>
        </row>
        <row r="223">
          <cell r="A223" t="str">
            <v>80000608740</v>
          </cell>
          <cell r="B223">
            <v>80000</v>
          </cell>
          <cell r="C223">
            <v>608740</v>
          </cell>
          <cell r="D223" t="str">
            <v>Unemployment state</v>
          </cell>
          <cell r="E223" t="str">
            <v>Administration</v>
          </cell>
          <cell r="F223">
            <v>9814.5400000000009</v>
          </cell>
          <cell r="G223">
            <v>48732.31</v>
          </cell>
          <cell r="H223">
            <v>19.48</v>
          </cell>
          <cell r="I223">
            <v>58527.37</v>
          </cell>
          <cell r="K223">
            <v>48712.829999999994</v>
          </cell>
        </row>
        <row r="224">
          <cell r="A224" t="str">
            <v>80000608820</v>
          </cell>
          <cell r="B224">
            <v>80000</v>
          </cell>
          <cell r="C224">
            <v>608820</v>
          </cell>
          <cell r="D224" t="str">
            <v>Employee discounts/awards</v>
          </cell>
          <cell r="E224" t="str">
            <v>Administration</v>
          </cell>
          <cell r="F224">
            <v>630.82000000000005</v>
          </cell>
          <cell r="G224">
            <v>0</v>
          </cell>
          <cell r="H224">
            <v>0</v>
          </cell>
          <cell r="I224">
            <v>630.82000000000005</v>
          </cell>
          <cell r="K224">
            <v>0</v>
          </cell>
        </row>
        <row r="225">
          <cell r="A225" t="str">
            <v>80000608880</v>
          </cell>
          <cell r="B225">
            <v>80000</v>
          </cell>
          <cell r="C225">
            <v>608880</v>
          </cell>
          <cell r="D225" t="str">
            <v>Frng ben staff alloc S&amp;W</v>
          </cell>
          <cell r="E225" t="str">
            <v>Administration</v>
          </cell>
          <cell r="F225">
            <v>26061.26</v>
          </cell>
          <cell r="G225">
            <v>18915.03</v>
          </cell>
          <cell r="H225">
            <v>0</v>
          </cell>
          <cell r="I225">
            <v>44976.29</v>
          </cell>
          <cell r="K225">
            <v>18915.03</v>
          </cell>
        </row>
        <row r="226">
          <cell r="A226" t="str">
            <v>80000608890</v>
          </cell>
          <cell r="B226">
            <v>80000</v>
          </cell>
          <cell r="C226">
            <v>608890</v>
          </cell>
          <cell r="D226" t="str">
            <v>Frng ben staff allocFTEhr</v>
          </cell>
          <cell r="E226" t="str">
            <v>Administration</v>
          </cell>
          <cell r="F226">
            <v>13914.12</v>
          </cell>
          <cell r="G226">
            <v>11090.09</v>
          </cell>
          <cell r="H226">
            <v>0</v>
          </cell>
          <cell r="I226">
            <v>25004.21</v>
          </cell>
          <cell r="K226">
            <v>11090.09</v>
          </cell>
        </row>
        <row r="227">
          <cell r="A227" t="str">
            <v>80000612990</v>
          </cell>
          <cell r="B227">
            <v>80000</v>
          </cell>
          <cell r="C227">
            <v>612990</v>
          </cell>
          <cell r="D227" t="str">
            <v>Other patient supplies</v>
          </cell>
          <cell r="E227" t="str">
            <v>Administration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K227">
            <v>0</v>
          </cell>
        </row>
        <row r="228">
          <cell r="A228" t="str">
            <v>80000613900</v>
          </cell>
          <cell r="B228">
            <v>80000</v>
          </cell>
          <cell r="C228">
            <v>613900</v>
          </cell>
          <cell r="D228" t="str">
            <v>Rebates other</v>
          </cell>
          <cell r="E228" t="str">
            <v>Administration</v>
          </cell>
          <cell r="F228">
            <v>0</v>
          </cell>
          <cell r="G228">
            <v>20000</v>
          </cell>
          <cell r="H228">
            <v>80000</v>
          </cell>
          <cell r="I228">
            <v>-60000</v>
          </cell>
          <cell r="K228">
            <v>-60000</v>
          </cell>
        </row>
        <row r="229">
          <cell r="A229" t="str">
            <v>80000614400</v>
          </cell>
          <cell r="B229">
            <v>80000</v>
          </cell>
          <cell r="C229">
            <v>614400</v>
          </cell>
          <cell r="D229" t="str">
            <v>Office supplies</v>
          </cell>
          <cell r="E229" t="str">
            <v>Administration</v>
          </cell>
          <cell r="F229">
            <v>2310.42</v>
          </cell>
          <cell r="G229">
            <v>3339.91</v>
          </cell>
          <cell r="H229">
            <v>1863.78</v>
          </cell>
          <cell r="I229">
            <v>3786.55</v>
          </cell>
          <cell r="K229">
            <v>1476.1299999999999</v>
          </cell>
        </row>
        <row r="230">
          <cell r="A230" t="str">
            <v>80000614410</v>
          </cell>
          <cell r="B230">
            <v>80000</v>
          </cell>
          <cell r="C230">
            <v>614410</v>
          </cell>
          <cell r="D230" t="str">
            <v>EE reim office supplies</v>
          </cell>
          <cell r="E230" t="str">
            <v>Administration</v>
          </cell>
          <cell r="F230">
            <v>10.38</v>
          </cell>
          <cell r="G230">
            <v>0</v>
          </cell>
          <cell r="H230">
            <v>0</v>
          </cell>
          <cell r="I230">
            <v>10.38</v>
          </cell>
          <cell r="K230">
            <v>0</v>
          </cell>
        </row>
        <row r="231">
          <cell r="A231" t="str">
            <v>80000614420</v>
          </cell>
          <cell r="B231">
            <v>80000</v>
          </cell>
          <cell r="C231">
            <v>614420</v>
          </cell>
          <cell r="D231" t="str">
            <v>Forms</v>
          </cell>
          <cell r="E231" t="str">
            <v>Administration</v>
          </cell>
          <cell r="F231">
            <v>200.65</v>
          </cell>
          <cell r="G231">
            <v>405</v>
          </cell>
          <cell r="H231">
            <v>0</v>
          </cell>
          <cell r="I231">
            <v>605.65</v>
          </cell>
          <cell r="K231">
            <v>405</v>
          </cell>
        </row>
        <row r="232">
          <cell r="A232" t="str">
            <v>80000614700</v>
          </cell>
          <cell r="B232">
            <v>80000</v>
          </cell>
          <cell r="C232">
            <v>614700</v>
          </cell>
          <cell r="D232" t="str">
            <v>Other non patient supplie</v>
          </cell>
          <cell r="E232" t="str">
            <v>Administration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K232">
            <v>0</v>
          </cell>
        </row>
        <row r="233">
          <cell r="A233" t="str">
            <v>80000621000</v>
          </cell>
          <cell r="B233">
            <v>80000</v>
          </cell>
          <cell r="C233">
            <v>621000</v>
          </cell>
          <cell r="D233" t="str">
            <v>Medical director fees</v>
          </cell>
          <cell r="E233" t="str">
            <v>Administration</v>
          </cell>
          <cell r="F233">
            <v>8400</v>
          </cell>
          <cell r="G233">
            <v>8400</v>
          </cell>
          <cell r="H233">
            <v>0</v>
          </cell>
          <cell r="I233">
            <v>16800</v>
          </cell>
          <cell r="K233">
            <v>8400</v>
          </cell>
        </row>
        <row r="234">
          <cell r="A234" t="str">
            <v>80000625110</v>
          </cell>
          <cell r="B234">
            <v>80000</v>
          </cell>
          <cell r="C234">
            <v>625110</v>
          </cell>
          <cell r="D234" t="str">
            <v>PMS laboratory</v>
          </cell>
          <cell r="E234" t="str">
            <v>Administration</v>
          </cell>
          <cell r="F234">
            <v>21700</v>
          </cell>
          <cell r="G234">
            <v>0</v>
          </cell>
          <cell r="H234">
            <v>0</v>
          </cell>
          <cell r="I234">
            <v>21700</v>
          </cell>
          <cell r="K234">
            <v>0</v>
          </cell>
        </row>
        <row r="235">
          <cell r="A235" t="str">
            <v>80000625240</v>
          </cell>
          <cell r="B235">
            <v>80000</v>
          </cell>
          <cell r="C235">
            <v>625240</v>
          </cell>
          <cell r="D235" t="str">
            <v>PMS physical therapy</v>
          </cell>
          <cell r="E235" t="str">
            <v>Administration</v>
          </cell>
          <cell r="F235">
            <v>0</v>
          </cell>
          <cell r="G235">
            <v>0.01</v>
          </cell>
          <cell r="H235">
            <v>0</v>
          </cell>
          <cell r="I235">
            <v>0.01</v>
          </cell>
          <cell r="K235">
            <v>0.01</v>
          </cell>
        </row>
        <row r="236">
          <cell r="A236" t="str">
            <v>80000625400</v>
          </cell>
          <cell r="B236">
            <v>80000</v>
          </cell>
          <cell r="C236">
            <v>625400</v>
          </cell>
          <cell r="D236" t="str">
            <v>PMS other</v>
          </cell>
          <cell r="E236" t="str">
            <v>Administration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K236">
            <v>0</v>
          </cell>
        </row>
        <row r="237">
          <cell r="A237" t="str">
            <v>80000626220</v>
          </cell>
          <cell r="B237">
            <v>80000</v>
          </cell>
          <cell r="C237">
            <v>626220</v>
          </cell>
          <cell r="D237" t="str">
            <v>Consulting fees</v>
          </cell>
          <cell r="E237" t="str">
            <v>Administration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K237">
            <v>0</v>
          </cell>
        </row>
        <row r="238">
          <cell r="A238" t="str">
            <v>80000626240</v>
          </cell>
          <cell r="B238">
            <v>80000</v>
          </cell>
          <cell r="C238">
            <v>626240</v>
          </cell>
          <cell r="D238" t="str">
            <v>Legal fees</v>
          </cell>
          <cell r="E238" t="str">
            <v>Administration</v>
          </cell>
          <cell r="F238">
            <v>0</v>
          </cell>
          <cell r="G238">
            <v>2477.5</v>
          </cell>
          <cell r="H238">
            <v>0</v>
          </cell>
          <cell r="I238">
            <v>2477.5</v>
          </cell>
          <cell r="K238">
            <v>2477.5</v>
          </cell>
        </row>
        <row r="239">
          <cell r="A239" t="str">
            <v>80000626260</v>
          </cell>
          <cell r="B239">
            <v>80000</v>
          </cell>
          <cell r="C239">
            <v>626260</v>
          </cell>
          <cell r="D239" t="str">
            <v>Accounting &amp; audit fees</v>
          </cell>
          <cell r="E239" t="str">
            <v>Administration</v>
          </cell>
          <cell r="F239">
            <v>0</v>
          </cell>
          <cell r="G239">
            <v>7029.78</v>
          </cell>
          <cell r="H239">
            <v>6775</v>
          </cell>
          <cell r="I239">
            <v>254.78</v>
          </cell>
          <cell r="K239">
            <v>254.77999999999975</v>
          </cell>
        </row>
        <row r="240">
          <cell r="A240" t="str">
            <v>80000626280</v>
          </cell>
          <cell r="B240">
            <v>80000</v>
          </cell>
          <cell r="C240">
            <v>626280</v>
          </cell>
          <cell r="D240" t="str">
            <v>Software maint &amp; data ser</v>
          </cell>
          <cell r="E240" t="str">
            <v>Administration</v>
          </cell>
          <cell r="F240">
            <v>39233.760000000002</v>
          </cell>
          <cell r="G240">
            <v>82040.87</v>
          </cell>
          <cell r="H240">
            <v>12025.52</v>
          </cell>
          <cell r="I240">
            <v>109249.11</v>
          </cell>
          <cell r="K240">
            <v>70015.349999999991</v>
          </cell>
        </row>
        <row r="241">
          <cell r="A241" t="str">
            <v>80000626330</v>
          </cell>
          <cell r="B241">
            <v>80000</v>
          </cell>
          <cell r="C241">
            <v>626330</v>
          </cell>
          <cell r="D241" t="str">
            <v>Billing fees</v>
          </cell>
          <cell r="E241" t="str">
            <v>Administration</v>
          </cell>
          <cell r="F241">
            <v>5976.42</v>
          </cell>
          <cell r="G241">
            <v>0</v>
          </cell>
          <cell r="H241">
            <v>0</v>
          </cell>
          <cell r="I241">
            <v>5976.42</v>
          </cell>
          <cell r="K241">
            <v>0</v>
          </cell>
        </row>
        <row r="242">
          <cell r="A242" t="str">
            <v>80000626340</v>
          </cell>
          <cell r="B242">
            <v>80000</v>
          </cell>
          <cell r="C242">
            <v>626340</v>
          </cell>
          <cell r="D242" t="str">
            <v>Record storage</v>
          </cell>
          <cell r="E242" t="str">
            <v>Administration</v>
          </cell>
          <cell r="F242">
            <v>9572.01</v>
          </cell>
          <cell r="G242">
            <v>13747.92</v>
          </cell>
          <cell r="H242">
            <v>0</v>
          </cell>
          <cell r="I242">
            <v>23319.93</v>
          </cell>
          <cell r="K242">
            <v>13747.92</v>
          </cell>
        </row>
        <row r="243">
          <cell r="A243" t="str">
            <v>80000626370</v>
          </cell>
          <cell r="B243">
            <v>80000</v>
          </cell>
          <cell r="C243">
            <v>626370</v>
          </cell>
          <cell r="D243" t="str">
            <v>Recruiting exp non physic</v>
          </cell>
          <cell r="E243" t="str">
            <v>Administration</v>
          </cell>
          <cell r="F243">
            <v>-2019.74</v>
          </cell>
          <cell r="G243">
            <v>41179.67</v>
          </cell>
          <cell r="H243">
            <v>0</v>
          </cell>
          <cell r="I243">
            <v>39159.93</v>
          </cell>
          <cell r="K243">
            <v>41179.67</v>
          </cell>
        </row>
        <row r="244">
          <cell r="A244" t="str">
            <v>80000626490</v>
          </cell>
          <cell r="B244">
            <v>80000</v>
          </cell>
          <cell r="C244">
            <v>626490</v>
          </cell>
          <cell r="D244" t="str">
            <v>Purchased service other</v>
          </cell>
          <cell r="E244" t="str">
            <v>Administration</v>
          </cell>
          <cell r="F244">
            <v>0</v>
          </cell>
          <cell r="G244">
            <v>210000</v>
          </cell>
          <cell r="H244">
            <v>0</v>
          </cell>
          <cell r="I244">
            <v>210000</v>
          </cell>
          <cell r="K244">
            <v>210000</v>
          </cell>
        </row>
        <row r="245">
          <cell r="A245" t="str">
            <v>80000626550</v>
          </cell>
          <cell r="B245">
            <v>80000</v>
          </cell>
          <cell r="C245">
            <v>626550</v>
          </cell>
          <cell r="D245" t="str">
            <v>Advertising digital media</v>
          </cell>
          <cell r="E245" t="str">
            <v>Administration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K245">
            <v>0</v>
          </cell>
        </row>
        <row r="246">
          <cell r="A246" t="str">
            <v>80000626580</v>
          </cell>
          <cell r="B246">
            <v>80000</v>
          </cell>
          <cell r="C246">
            <v>626580</v>
          </cell>
          <cell r="D246" t="str">
            <v>Printing &amp; copy exp exter</v>
          </cell>
          <cell r="E246" t="str">
            <v>Administration</v>
          </cell>
          <cell r="F246">
            <v>78.7</v>
          </cell>
          <cell r="G246">
            <v>0</v>
          </cell>
          <cell r="H246">
            <v>0</v>
          </cell>
          <cell r="I246">
            <v>78.7</v>
          </cell>
          <cell r="K246">
            <v>0</v>
          </cell>
        </row>
        <row r="247">
          <cell r="A247" t="str">
            <v>80000627509</v>
          </cell>
          <cell r="B247">
            <v>80000</v>
          </cell>
          <cell r="C247">
            <v>627509</v>
          </cell>
          <cell r="D247" t="str">
            <v>IC System Office alloc ex</v>
          </cell>
          <cell r="E247" t="str">
            <v>Administration</v>
          </cell>
          <cell r="F247">
            <v>224394</v>
          </cell>
          <cell r="G247">
            <v>224395</v>
          </cell>
          <cell r="H247">
            <v>0</v>
          </cell>
          <cell r="I247">
            <v>448789</v>
          </cell>
          <cell r="K247">
            <v>224395</v>
          </cell>
        </row>
        <row r="248">
          <cell r="A248" t="str">
            <v>80000627529</v>
          </cell>
          <cell r="B248">
            <v>80000</v>
          </cell>
          <cell r="C248">
            <v>627529</v>
          </cell>
          <cell r="D248" t="str">
            <v>IC SCM allocation expense</v>
          </cell>
          <cell r="E248" t="str">
            <v>Administration</v>
          </cell>
          <cell r="F248">
            <v>191508</v>
          </cell>
          <cell r="G248">
            <v>191502</v>
          </cell>
          <cell r="H248">
            <v>0</v>
          </cell>
          <cell r="I248">
            <v>383010</v>
          </cell>
          <cell r="K248">
            <v>191502</v>
          </cell>
        </row>
        <row r="249">
          <cell r="A249" t="str">
            <v>80000627539</v>
          </cell>
          <cell r="B249">
            <v>80000</v>
          </cell>
          <cell r="C249">
            <v>627539</v>
          </cell>
          <cell r="D249" t="str">
            <v>IC TIS operating allocati</v>
          </cell>
          <cell r="E249" t="str">
            <v>Administration</v>
          </cell>
          <cell r="F249">
            <v>2465796</v>
          </cell>
          <cell r="G249">
            <v>2340796</v>
          </cell>
          <cell r="H249">
            <v>0</v>
          </cell>
          <cell r="I249">
            <v>4806592</v>
          </cell>
          <cell r="K249">
            <v>2340796</v>
          </cell>
        </row>
        <row r="250">
          <cell r="A250" t="str">
            <v>80000627549</v>
          </cell>
          <cell r="B250">
            <v>80000</v>
          </cell>
          <cell r="C250">
            <v>627549</v>
          </cell>
          <cell r="D250" t="str">
            <v>IC HR allocation expense</v>
          </cell>
          <cell r="E250" t="str">
            <v>Administration</v>
          </cell>
          <cell r="F250">
            <v>570438</v>
          </cell>
          <cell r="G250">
            <v>570432</v>
          </cell>
          <cell r="H250">
            <v>0</v>
          </cell>
          <cell r="I250">
            <v>1140870</v>
          </cell>
          <cell r="K250">
            <v>570432</v>
          </cell>
        </row>
        <row r="251">
          <cell r="A251" t="str">
            <v>80000627589</v>
          </cell>
          <cell r="B251">
            <v>80000</v>
          </cell>
          <cell r="C251">
            <v>627589</v>
          </cell>
          <cell r="D251" t="str">
            <v>IC purchased services oth</v>
          </cell>
          <cell r="E251" t="str">
            <v>Administration</v>
          </cell>
          <cell r="F251">
            <v>0</v>
          </cell>
          <cell r="G251">
            <v>6775</v>
          </cell>
          <cell r="H251">
            <v>0</v>
          </cell>
          <cell r="I251">
            <v>6775</v>
          </cell>
          <cell r="K251">
            <v>6775</v>
          </cell>
        </row>
        <row r="252">
          <cell r="A252" t="str">
            <v>80000627649</v>
          </cell>
          <cell r="B252">
            <v>80000</v>
          </cell>
          <cell r="C252">
            <v>627649</v>
          </cell>
          <cell r="D252" t="str">
            <v>IC Hospitality Services a</v>
          </cell>
          <cell r="E252" t="str">
            <v>Administration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K252">
            <v>0</v>
          </cell>
        </row>
        <row r="253">
          <cell r="A253" t="str">
            <v>80000640010</v>
          </cell>
          <cell r="B253">
            <v>80000</v>
          </cell>
          <cell r="C253">
            <v>640010</v>
          </cell>
          <cell r="D253" t="str">
            <v>Depr exp building</v>
          </cell>
          <cell r="E253" t="str">
            <v>Administration</v>
          </cell>
          <cell r="F253">
            <v>-62438.26</v>
          </cell>
          <cell r="G253">
            <v>81540.72</v>
          </cell>
          <cell r="H253">
            <v>45569.17</v>
          </cell>
          <cell r="I253">
            <v>-26466.71</v>
          </cell>
          <cell r="K253">
            <v>35971.550000000003</v>
          </cell>
        </row>
        <row r="254">
          <cell r="A254" t="str">
            <v>80000640070</v>
          </cell>
          <cell r="B254">
            <v>80000</v>
          </cell>
          <cell r="C254">
            <v>640070</v>
          </cell>
          <cell r="D254" t="str">
            <v>Depr exp IS hardware</v>
          </cell>
          <cell r="E254" t="str">
            <v>Administration</v>
          </cell>
          <cell r="F254">
            <v>1425.24</v>
          </cell>
          <cell r="G254">
            <v>1425.24</v>
          </cell>
          <cell r="H254">
            <v>0</v>
          </cell>
          <cell r="I254">
            <v>2850.48</v>
          </cell>
          <cell r="K254">
            <v>1425.24</v>
          </cell>
        </row>
        <row r="255">
          <cell r="A255" t="str">
            <v>80000640080</v>
          </cell>
          <cell r="B255">
            <v>80000</v>
          </cell>
          <cell r="C255">
            <v>640080</v>
          </cell>
          <cell r="D255" t="str">
            <v>Depr exp IS software</v>
          </cell>
          <cell r="E255" t="str">
            <v>Administration</v>
          </cell>
          <cell r="F255">
            <v>2865.24</v>
          </cell>
          <cell r="G255">
            <v>2865.26</v>
          </cell>
          <cell r="H255">
            <v>0</v>
          </cell>
          <cell r="I255">
            <v>5730.5</v>
          </cell>
          <cell r="K255">
            <v>2865.26</v>
          </cell>
        </row>
        <row r="256">
          <cell r="A256" t="str">
            <v>80000640219</v>
          </cell>
          <cell r="B256">
            <v>80000</v>
          </cell>
          <cell r="C256">
            <v>640219</v>
          </cell>
          <cell r="D256" t="str">
            <v>Intraco depr exp</v>
          </cell>
          <cell r="E256" t="str">
            <v>Administration</v>
          </cell>
          <cell r="F256">
            <v>1404</v>
          </cell>
          <cell r="G256">
            <v>1058</v>
          </cell>
          <cell r="H256">
            <v>0</v>
          </cell>
          <cell r="I256">
            <v>2462</v>
          </cell>
          <cell r="K256">
            <v>1058</v>
          </cell>
        </row>
        <row r="257">
          <cell r="A257" t="str">
            <v>80000640509</v>
          </cell>
          <cell r="B257">
            <v>80000</v>
          </cell>
          <cell r="C257">
            <v>640509</v>
          </cell>
          <cell r="D257" t="str">
            <v>IC amort exp TIS</v>
          </cell>
          <cell r="E257" t="str">
            <v>Administration</v>
          </cell>
          <cell r="F257">
            <v>960695.64</v>
          </cell>
          <cell r="G257">
            <v>826816.36</v>
          </cell>
          <cell r="H257">
            <v>0</v>
          </cell>
          <cell r="I257">
            <v>1787512</v>
          </cell>
          <cell r="K257">
            <v>826816.36</v>
          </cell>
        </row>
        <row r="258">
          <cell r="A258" t="str">
            <v>80000650400</v>
          </cell>
          <cell r="B258">
            <v>80000</v>
          </cell>
          <cell r="C258">
            <v>650400</v>
          </cell>
          <cell r="D258" t="str">
            <v>Electricity</v>
          </cell>
          <cell r="E258" t="str">
            <v>Administration</v>
          </cell>
          <cell r="F258">
            <v>-372.38</v>
          </cell>
          <cell r="G258">
            <v>4615.87</v>
          </cell>
          <cell r="H258">
            <v>0</v>
          </cell>
          <cell r="I258">
            <v>4243.49</v>
          </cell>
          <cell r="K258">
            <v>4615.87</v>
          </cell>
        </row>
        <row r="259">
          <cell r="A259" t="str">
            <v>80000650410</v>
          </cell>
          <cell r="B259">
            <v>80000</v>
          </cell>
          <cell r="C259">
            <v>650410</v>
          </cell>
          <cell r="D259" t="str">
            <v>Data lines</v>
          </cell>
          <cell r="E259" t="str">
            <v>Administration</v>
          </cell>
          <cell r="F259">
            <v>1467.93</v>
          </cell>
          <cell r="G259">
            <v>1507.26</v>
          </cell>
          <cell r="H259">
            <v>0</v>
          </cell>
          <cell r="I259">
            <v>2975.19</v>
          </cell>
          <cell r="K259">
            <v>1507.26</v>
          </cell>
        </row>
        <row r="260">
          <cell r="A260" t="str">
            <v>80000650420</v>
          </cell>
          <cell r="B260">
            <v>80000</v>
          </cell>
          <cell r="C260">
            <v>650420</v>
          </cell>
          <cell r="D260" t="str">
            <v>Cellular &amp; mobile commun</v>
          </cell>
          <cell r="E260" t="str">
            <v>Administration</v>
          </cell>
          <cell r="F260">
            <v>278.17</v>
          </cell>
          <cell r="G260">
            <v>194.26</v>
          </cell>
          <cell r="H260">
            <v>0</v>
          </cell>
          <cell r="I260">
            <v>472.43</v>
          </cell>
          <cell r="K260">
            <v>194.26</v>
          </cell>
        </row>
        <row r="261">
          <cell r="A261" t="str">
            <v>80000650430</v>
          </cell>
          <cell r="B261">
            <v>80000</v>
          </cell>
          <cell r="C261">
            <v>650430</v>
          </cell>
          <cell r="D261" t="str">
            <v>Pager exp</v>
          </cell>
          <cell r="E261" t="str">
            <v>Administration</v>
          </cell>
          <cell r="F261">
            <v>15.4</v>
          </cell>
          <cell r="G261">
            <v>21.59</v>
          </cell>
          <cell r="H261">
            <v>0</v>
          </cell>
          <cell r="I261">
            <v>36.99</v>
          </cell>
          <cell r="K261">
            <v>21.59</v>
          </cell>
        </row>
        <row r="262">
          <cell r="A262" t="str">
            <v>80000650440</v>
          </cell>
          <cell r="B262">
            <v>80000</v>
          </cell>
          <cell r="C262">
            <v>650440</v>
          </cell>
          <cell r="D262" t="str">
            <v>Telecommunications</v>
          </cell>
          <cell r="E262" t="str">
            <v>Administration</v>
          </cell>
          <cell r="F262">
            <v>15779.4</v>
          </cell>
          <cell r="G262">
            <v>6766.04</v>
          </cell>
          <cell r="H262">
            <v>2531.5700000000002</v>
          </cell>
          <cell r="I262">
            <v>20013.87</v>
          </cell>
          <cell r="K262">
            <v>4234.4699999999993</v>
          </cell>
        </row>
        <row r="263">
          <cell r="A263" t="str">
            <v>80000650460</v>
          </cell>
          <cell r="B263">
            <v>80000</v>
          </cell>
          <cell r="C263">
            <v>650460</v>
          </cell>
          <cell r="D263" t="str">
            <v>EE reim communication exp</v>
          </cell>
          <cell r="E263" t="str">
            <v>Administration</v>
          </cell>
          <cell r="F263">
            <v>546.72</v>
          </cell>
          <cell r="G263">
            <v>421.72</v>
          </cell>
          <cell r="H263">
            <v>0</v>
          </cell>
          <cell r="I263">
            <v>968.44</v>
          </cell>
          <cell r="K263">
            <v>421.72</v>
          </cell>
        </row>
        <row r="264">
          <cell r="A264" t="str">
            <v>80000650810</v>
          </cell>
          <cell r="B264">
            <v>80000</v>
          </cell>
          <cell r="C264">
            <v>650810</v>
          </cell>
          <cell r="D264" t="str">
            <v>CAM &amp; condo charges</v>
          </cell>
          <cell r="E264" t="str">
            <v>Administration</v>
          </cell>
          <cell r="F264">
            <v>5405.64</v>
          </cell>
          <cell r="G264">
            <v>9164.16</v>
          </cell>
          <cell r="H264">
            <v>0</v>
          </cell>
          <cell r="I264">
            <v>14569.8</v>
          </cell>
          <cell r="K264">
            <v>9164.16</v>
          </cell>
        </row>
        <row r="265">
          <cell r="A265" t="str">
            <v>80000650845</v>
          </cell>
          <cell r="B265">
            <v>80000</v>
          </cell>
          <cell r="C265">
            <v>650845</v>
          </cell>
          <cell r="D265" t="str">
            <v>RE ROU Operating Lease Ex</v>
          </cell>
          <cell r="E265" t="str">
            <v>Administration</v>
          </cell>
          <cell r="F265">
            <v>5471.47</v>
          </cell>
          <cell r="G265">
            <v>2362.8000000000002</v>
          </cell>
          <cell r="H265">
            <v>0</v>
          </cell>
          <cell r="I265">
            <v>7834.27</v>
          </cell>
          <cell r="K265">
            <v>2362.8000000000002</v>
          </cell>
        </row>
        <row r="266">
          <cell r="A266" t="str">
            <v>80000650909</v>
          </cell>
          <cell r="B266">
            <v>80000</v>
          </cell>
          <cell r="C266">
            <v>650909</v>
          </cell>
          <cell r="D266" t="str">
            <v>IC occupancy</v>
          </cell>
          <cell r="E266" t="str">
            <v>Administration</v>
          </cell>
          <cell r="F266">
            <v>21738</v>
          </cell>
          <cell r="G266">
            <v>16088</v>
          </cell>
          <cell r="H266">
            <v>430</v>
          </cell>
          <cell r="I266">
            <v>37396</v>
          </cell>
          <cell r="K266">
            <v>15658</v>
          </cell>
        </row>
        <row r="267">
          <cell r="A267" t="str">
            <v>80000661019</v>
          </cell>
          <cell r="B267">
            <v>80000</v>
          </cell>
          <cell r="C267">
            <v>661019</v>
          </cell>
          <cell r="D267" t="str">
            <v>IC interest exp other</v>
          </cell>
          <cell r="E267" t="str">
            <v>Administration</v>
          </cell>
          <cell r="F267">
            <v>1373526.78</v>
          </cell>
          <cell r="G267">
            <v>1737544.38</v>
          </cell>
          <cell r="H267">
            <v>0</v>
          </cell>
          <cell r="I267">
            <v>3111071.16</v>
          </cell>
          <cell r="K267">
            <v>1737544.38</v>
          </cell>
        </row>
        <row r="268">
          <cell r="A268" t="str">
            <v>80000662209</v>
          </cell>
          <cell r="B268">
            <v>80000</v>
          </cell>
          <cell r="C268">
            <v>662209</v>
          </cell>
          <cell r="D268" t="str">
            <v>IC professional liab exp</v>
          </cell>
          <cell r="E268" t="str">
            <v>Administration</v>
          </cell>
          <cell r="F268">
            <v>2666.76</v>
          </cell>
          <cell r="G268">
            <v>2222.3000000000002</v>
          </cell>
          <cell r="H268">
            <v>62.52</v>
          </cell>
          <cell r="I268">
            <v>4826.54</v>
          </cell>
          <cell r="K268">
            <v>2159.7800000000002</v>
          </cell>
        </row>
        <row r="269">
          <cell r="A269" t="str">
            <v>80000662219</v>
          </cell>
          <cell r="B269">
            <v>80000</v>
          </cell>
          <cell r="C269">
            <v>662219</v>
          </cell>
          <cell r="D269" t="str">
            <v>IC insurance other exp</v>
          </cell>
          <cell r="E269" t="str">
            <v>Administration</v>
          </cell>
          <cell r="F269">
            <v>119556.96</v>
          </cell>
          <cell r="G269">
            <v>119553.96</v>
          </cell>
          <cell r="H269">
            <v>0</v>
          </cell>
          <cell r="I269">
            <v>239110.92</v>
          </cell>
          <cell r="K269">
            <v>119553.96</v>
          </cell>
        </row>
        <row r="270">
          <cell r="A270" t="str">
            <v>80000663010</v>
          </cell>
          <cell r="B270">
            <v>80000</v>
          </cell>
          <cell r="C270">
            <v>663010</v>
          </cell>
          <cell r="D270" t="str">
            <v>Dues &amp; memberships</v>
          </cell>
          <cell r="E270" t="str">
            <v>Administration</v>
          </cell>
          <cell r="F270">
            <v>3823.92</v>
          </cell>
          <cell r="G270">
            <v>6223.9</v>
          </cell>
          <cell r="H270">
            <v>973.9</v>
          </cell>
          <cell r="I270">
            <v>9073.92</v>
          </cell>
          <cell r="K270">
            <v>5250</v>
          </cell>
        </row>
        <row r="271">
          <cell r="A271" t="str">
            <v>80000663030</v>
          </cell>
          <cell r="B271">
            <v>80000</v>
          </cell>
          <cell r="C271">
            <v>663030</v>
          </cell>
          <cell r="D271" t="str">
            <v>Books &amp; subscriptions</v>
          </cell>
          <cell r="E271" t="str">
            <v>Administration</v>
          </cell>
          <cell r="F271">
            <v>370.85</v>
          </cell>
          <cell r="G271">
            <v>0</v>
          </cell>
          <cell r="H271">
            <v>0</v>
          </cell>
          <cell r="I271">
            <v>370.85</v>
          </cell>
          <cell r="K271">
            <v>0</v>
          </cell>
        </row>
        <row r="272">
          <cell r="A272" t="str">
            <v>80000663050</v>
          </cell>
          <cell r="B272">
            <v>80000</v>
          </cell>
          <cell r="C272">
            <v>663050</v>
          </cell>
          <cell r="D272" t="str">
            <v>Travel transportation</v>
          </cell>
          <cell r="E272" t="str">
            <v>Administration</v>
          </cell>
          <cell r="F272">
            <v>32258.45</v>
          </cell>
          <cell r="G272">
            <v>36638.620000000003</v>
          </cell>
          <cell r="H272">
            <v>0</v>
          </cell>
          <cell r="I272">
            <v>68897.070000000007</v>
          </cell>
          <cell r="K272">
            <v>36638.620000000003</v>
          </cell>
        </row>
        <row r="273">
          <cell r="A273" t="str">
            <v>80000663060</v>
          </cell>
          <cell r="B273">
            <v>80000</v>
          </cell>
          <cell r="C273">
            <v>663060</v>
          </cell>
          <cell r="D273" t="str">
            <v>Travel lodging</v>
          </cell>
          <cell r="E273" t="str">
            <v>Administration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K273">
            <v>0</v>
          </cell>
        </row>
        <row r="274">
          <cell r="A274" t="str">
            <v>80000663090</v>
          </cell>
          <cell r="B274">
            <v>80000</v>
          </cell>
          <cell r="C274">
            <v>663090</v>
          </cell>
          <cell r="D274" t="str">
            <v>Travel EE reimb</v>
          </cell>
          <cell r="E274" t="str">
            <v>Administration</v>
          </cell>
          <cell r="F274">
            <v>18347.62</v>
          </cell>
          <cell r="G274">
            <v>13614.1</v>
          </cell>
          <cell r="H274">
            <v>0</v>
          </cell>
          <cell r="I274">
            <v>31961.72</v>
          </cell>
          <cell r="K274">
            <v>13614.1</v>
          </cell>
        </row>
        <row r="275">
          <cell r="A275" t="str">
            <v>80000663100</v>
          </cell>
          <cell r="B275">
            <v>80000</v>
          </cell>
          <cell r="C275">
            <v>663100</v>
          </cell>
          <cell r="D275" t="str">
            <v>Meals &amp; entertainment</v>
          </cell>
          <cell r="E275" t="str">
            <v>Administration</v>
          </cell>
          <cell r="F275">
            <v>74.400000000000006</v>
          </cell>
          <cell r="G275">
            <v>6330.63</v>
          </cell>
          <cell r="H275">
            <v>0</v>
          </cell>
          <cell r="I275">
            <v>6405.03</v>
          </cell>
          <cell r="K275">
            <v>6330.63</v>
          </cell>
        </row>
        <row r="276">
          <cell r="A276" t="str">
            <v>80000663110</v>
          </cell>
          <cell r="B276">
            <v>80000</v>
          </cell>
          <cell r="C276">
            <v>663110</v>
          </cell>
          <cell r="D276" t="str">
            <v>Meals &amp; entertainment EE</v>
          </cell>
          <cell r="E276" t="str">
            <v>Administration</v>
          </cell>
          <cell r="F276">
            <v>883.55</v>
          </cell>
          <cell r="G276">
            <v>439.6</v>
          </cell>
          <cell r="H276">
            <v>0</v>
          </cell>
          <cell r="I276">
            <v>1323.15</v>
          </cell>
          <cell r="K276">
            <v>439.6</v>
          </cell>
        </row>
        <row r="277">
          <cell r="A277" t="str">
            <v>80000663120</v>
          </cell>
          <cell r="B277">
            <v>80000</v>
          </cell>
          <cell r="C277">
            <v>663120</v>
          </cell>
          <cell r="D277" t="str">
            <v>Confernce seminar trainin</v>
          </cell>
          <cell r="E277" t="str">
            <v>Administration</v>
          </cell>
          <cell r="F277">
            <v>695.08</v>
          </cell>
          <cell r="G277">
            <v>161.5</v>
          </cell>
          <cell r="H277">
            <v>0</v>
          </cell>
          <cell r="I277">
            <v>856.58</v>
          </cell>
          <cell r="K277">
            <v>161.5</v>
          </cell>
        </row>
        <row r="278">
          <cell r="A278" t="str">
            <v>80000663130</v>
          </cell>
          <cell r="B278">
            <v>80000</v>
          </cell>
          <cell r="C278">
            <v>663130</v>
          </cell>
          <cell r="D278" t="str">
            <v>Education expense EE reim</v>
          </cell>
          <cell r="E278" t="str">
            <v>Administration</v>
          </cell>
          <cell r="F278">
            <v>355</v>
          </cell>
          <cell r="G278">
            <v>72</v>
          </cell>
          <cell r="H278">
            <v>0</v>
          </cell>
          <cell r="I278">
            <v>427</v>
          </cell>
          <cell r="K278">
            <v>72</v>
          </cell>
        </row>
        <row r="279">
          <cell r="A279" t="str">
            <v>80000663150</v>
          </cell>
          <cell r="B279">
            <v>80000</v>
          </cell>
          <cell r="C279">
            <v>663150</v>
          </cell>
          <cell r="D279" t="str">
            <v>Meetings programs trainin</v>
          </cell>
          <cell r="E279" t="str">
            <v>Administration</v>
          </cell>
          <cell r="F279">
            <v>2662.05</v>
          </cell>
          <cell r="G279">
            <v>210.73</v>
          </cell>
          <cell r="H279">
            <v>0</v>
          </cell>
          <cell r="I279">
            <v>2872.78</v>
          </cell>
          <cell r="K279">
            <v>210.73</v>
          </cell>
        </row>
        <row r="280">
          <cell r="A280" t="str">
            <v>80000663152</v>
          </cell>
          <cell r="B280">
            <v>80000</v>
          </cell>
          <cell r="C280">
            <v>663152</v>
          </cell>
          <cell r="D280" t="str">
            <v>Meetings EE reimb</v>
          </cell>
          <cell r="E280" t="str">
            <v>Administration</v>
          </cell>
          <cell r="F280">
            <v>50</v>
          </cell>
          <cell r="G280">
            <v>0</v>
          </cell>
          <cell r="H280">
            <v>0</v>
          </cell>
          <cell r="I280">
            <v>50</v>
          </cell>
          <cell r="K280">
            <v>0</v>
          </cell>
        </row>
        <row r="281">
          <cell r="A281" t="str">
            <v>80000670400</v>
          </cell>
          <cell r="B281">
            <v>80000</v>
          </cell>
          <cell r="C281">
            <v>670400</v>
          </cell>
          <cell r="D281" t="str">
            <v>Property taxes</v>
          </cell>
          <cell r="E281" t="str">
            <v>Administration</v>
          </cell>
          <cell r="F281">
            <v>0</v>
          </cell>
          <cell r="G281">
            <v>1636.24</v>
          </cell>
          <cell r="H281">
            <v>1636.24</v>
          </cell>
          <cell r="I281">
            <v>0</v>
          </cell>
          <cell r="K281">
            <v>0</v>
          </cell>
        </row>
        <row r="282">
          <cell r="A282" t="str">
            <v>80000670420</v>
          </cell>
          <cell r="B282">
            <v>80000</v>
          </cell>
          <cell r="C282">
            <v>670420</v>
          </cell>
          <cell r="D282" t="str">
            <v>Sales tax</v>
          </cell>
          <cell r="E282" t="str">
            <v>Administration</v>
          </cell>
          <cell r="F282">
            <v>0</v>
          </cell>
          <cell r="G282">
            <v>0</v>
          </cell>
          <cell r="H282">
            <v>0.02</v>
          </cell>
          <cell r="I282">
            <v>-0.02</v>
          </cell>
          <cell r="K282">
            <v>-0.02</v>
          </cell>
        </row>
        <row r="283">
          <cell r="A283" t="str">
            <v>80000670430</v>
          </cell>
          <cell r="B283">
            <v>80000</v>
          </cell>
          <cell r="C283">
            <v>670430</v>
          </cell>
          <cell r="D283" t="str">
            <v>Permits licenses accredtn</v>
          </cell>
          <cell r="E283" t="str">
            <v>Administration</v>
          </cell>
          <cell r="F283">
            <v>21779.59</v>
          </cell>
          <cell r="G283">
            <v>12649.38</v>
          </cell>
          <cell r="H283">
            <v>1412</v>
          </cell>
          <cell r="I283">
            <v>33016.97</v>
          </cell>
          <cell r="K283">
            <v>11237.38</v>
          </cell>
        </row>
        <row r="284">
          <cell r="A284" t="str">
            <v>80000670440</v>
          </cell>
          <cell r="B284">
            <v>80000</v>
          </cell>
          <cell r="C284">
            <v>670440</v>
          </cell>
          <cell r="D284" t="str">
            <v>Fines &amp; penalties</v>
          </cell>
          <cell r="E284" t="str">
            <v>Administration</v>
          </cell>
          <cell r="F284">
            <v>-339.5</v>
          </cell>
          <cell r="G284">
            <v>30</v>
          </cell>
          <cell r="H284">
            <v>0</v>
          </cell>
          <cell r="I284">
            <v>-309.5</v>
          </cell>
          <cell r="K284">
            <v>30</v>
          </cell>
        </row>
        <row r="285">
          <cell r="A285" t="str">
            <v>80000670490</v>
          </cell>
          <cell r="B285">
            <v>80000</v>
          </cell>
          <cell r="C285">
            <v>670490</v>
          </cell>
          <cell r="D285" t="str">
            <v>Other taxes</v>
          </cell>
          <cell r="E285" t="str">
            <v>Administration</v>
          </cell>
          <cell r="F285">
            <v>0</v>
          </cell>
          <cell r="G285">
            <v>29.78</v>
          </cell>
          <cell r="H285">
            <v>0.1</v>
          </cell>
          <cell r="I285">
            <v>29.68</v>
          </cell>
          <cell r="K285">
            <v>29.68</v>
          </cell>
        </row>
        <row r="286">
          <cell r="A286" t="str">
            <v>80000670500</v>
          </cell>
          <cell r="B286">
            <v>80000</v>
          </cell>
          <cell r="C286">
            <v>670500</v>
          </cell>
          <cell r="D286" t="str">
            <v>Donations community benef</v>
          </cell>
          <cell r="E286" t="str">
            <v>Administration</v>
          </cell>
          <cell r="F286">
            <v>48000.34</v>
          </cell>
          <cell r="G286">
            <v>86200</v>
          </cell>
          <cell r="H286">
            <v>0</v>
          </cell>
          <cell r="I286">
            <v>134200.34</v>
          </cell>
          <cell r="K286">
            <v>86200</v>
          </cell>
        </row>
        <row r="287">
          <cell r="A287" t="str">
            <v>80000670740</v>
          </cell>
          <cell r="B287">
            <v>80000</v>
          </cell>
          <cell r="C287">
            <v>670740</v>
          </cell>
          <cell r="D287" t="str">
            <v>Bank fees</v>
          </cell>
          <cell r="E287" t="str">
            <v>Administration</v>
          </cell>
          <cell r="F287">
            <v>-28900.32</v>
          </cell>
          <cell r="G287">
            <v>34601.279999999999</v>
          </cell>
          <cell r="H287">
            <v>0</v>
          </cell>
          <cell r="I287">
            <v>5700.96</v>
          </cell>
          <cell r="K287">
            <v>34601.279999999999</v>
          </cell>
        </row>
        <row r="288">
          <cell r="A288" t="str">
            <v>80000670820</v>
          </cell>
          <cell r="B288">
            <v>80000</v>
          </cell>
          <cell r="C288">
            <v>670820</v>
          </cell>
          <cell r="D288" t="str">
            <v>Postage &amp; mailing</v>
          </cell>
          <cell r="E288" t="str">
            <v>Administration</v>
          </cell>
          <cell r="F288">
            <v>3183.48</v>
          </cell>
          <cell r="G288">
            <v>5371.2</v>
          </cell>
          <cell r="H288">
            <v>2044.47</v>
          </cell>
          <cell r="I288">
            <v>6510.21</v>
          </cell>
          <cell r="K288">
            <v>3326.7299999999996</v>
          </cell>
        </row>
        <row r="289">
          <cell r="A289" t="str">
            <v>80000671000</v>
          </cell>
          <cell r="B289">
            <v>80000</v>
          </cell>
          <cell r="C289">
            <v>671000</v>
          </cell>
          <cell r="D289" t="str">
            <v>Other misc expense</v>
          </cell>
          <cell r="E289" t="str">
            <v>Administration</v>
          </cell>
          <cell r="F289">
            <v>-1.49</v>
          </cell>
          <cell r="G289">
            <v>134.81</v>
          </cell>
          <cell r="H289">
            <v>12503.9</v>
          </cell>
          <cell r="I289">
            <v>-12370.58</v>
          </cell>
          <cell r="K289">
            <v>-12369.09</v>
          </cell>
        </row>
        <row r="290">
          <cell r="A290" t="str">
            <v>80000672000</v>
          </cell>
          <cell r="B290">
            <v>80000</v>
          </cell>
          <cell r="C290">
            <v>672000</v>
          </cell>
          <cell r="D290" t="str">
            <v>Other misc exp EE reim</v>
          </cell>
          <cell r="E290" t="str">
            <v>Administration</v>
          </cell>
          <cell r="F290">
            <v>169.2</v>
          </cell>
          <cell r="G290">
            <v>61.06</v>
          </cell>
          <cell r="H290">
            <v>0</v>
          </cell>
          <cell r="I290">
            <v>230.26</v>
          </cell>
          <cell r="K290">
            <v>61.06</v>
          </cell>
        </row>
        <row r="291">
          <cell r="A291" t="str">
            <v>80000700000</v>
          </cell>
          <cell r="B291">
            <v>80000</v>
          </cell>
          <cell r="C291">
            <v>700000</v>
          </cell>
          <cell r="D291" t="str">
            <v>Non op mkt sec CMP int di</v>
          </cell>
          <cell r="E291" t="str">
            <v>Administration</v>
          </cell>
          <cell r="F291">
            <v>-73810.95</v>
          </cell>
          <cell r="G291">
            <v>74510.009999999995</v>
          </cell>
          <cell r="H291">
            <v>699.06</v>
          </cell>
          <cell r="I291">
            <v>0</v>
          </cell>
          <cell r="K291">
            <v>73810.95</v>
          </cell>
        </row>
        <row r="292">
          <cell r="A292" t="str">
            <v>80000700010</v>
          </cell>
          <cell r="B292">
            <v>80000</v>
          </cell>
          <cell r="C292">
            <v>700010</v>
          </cell>
          <cell r="D292" t="str">
            <v>Non op mkt sec CMP real G</v>
          </cell>
          <cell r="E292" t="str">
            <v>Administration</v>
          </cell>
          <cell r="F292">
            <v>-61912.57</v>
          </cell>
          <cell r="G292">
            <v>13817.41</v>
          </cell>
          <cell r="H292">
            <v>155291.46</v>
          </cell>
          <cell r="I292">
            <v>-203386.62</v>
          </cell>
          <cell r="K292">
            <v>-141474.04999999999</v>
          </cell>
        </row>
        <row r="293">
          <cell r="A293" t="str">
            <v>80000700130</v>
          </cell>
          <cell r="B293">
            <v>80000</v>
          </cell>
          <cell r="C293">
            <v>700130</v>
          </cell>
          <cell r="D293" t="str">
            <v>Non op int inc loans/note</v>
          </cell>
          <cell r="E293" t="str">
            <v>Administration</v>
          </cell>
          <cell r="F293">
            <v>-1674.46</v>
          </cell>
          <cell r="G293">
            <v>0</v>
          </cell>
          <cell r="H293">
            <v>1674.46</v>
          </cell>
          <cell r="I293">
            <v>-3348.92</v>
          </cell>
          <cell r="K293">
            <v>-1674.46</v>
          </cell>
        </row>
        <row r="294">
          <cell r="A294" t="str">
            <v>80000700209</v>
          </cell>
          <cell r="B294">
            <v>80000</v>
          </cell>
          <cell r="C294">
            <v>700209</v>
          </cell>
          <cell r="D294" t="str">
            <v>IC Treasury fees</v>
          </cell>
          <cell r="E294" t="str">
            <v>Administration</v>
          </cell>
          <cell r="F294">
            <v>5702.49</v>
          </cell>
          <cell r="G294">
            <v>3380.13</v>
          </cell>
          <cell r="H294">
            <v>0</v>
          </cell>
          <cell r="I294">
            <v>9082.6200000000008</v>
          </cell>
          <cell r="K294">
            <v>3380.13</v>
          </cell>
        </row>
        <row r="295">
          <cell r="A295" t="str">
            <v>80000700300</v>
          </cell>
          <cell r="B295">
            <v>80000</v>
          </cell>
          <cell r="C295">
            <v>700300</v>
          </cell>
          <cell r="D295" t="str">
            <v>Non op mkt sec chg hold G</v>
          </cell>
          <cell r="E295" t="str">
            <v>Administration</v>
          </cell>
          <cell r="F295">
            <v>-1169870.3700000001</v>
          </cell>
          <cell r="G295">
            <v>258297.25</v>
          </cell>
          <cell r="H295">
            <v>399692.43</v>
          </cell>
          <cell r="I295">
            <v>-1311265.55</v>
          </cell>
          <cell r="K295">
            <v>-141395.18</v>
          </cell>
        </row>
        <row r="296">
          <cell r="A296" t="str">
            <v>80000710000</v>
          </cell>
          <cell r="B296">
            <v>80000</v>
          </cell>
          <cell r="C296">
            <v>710000</v>
          </cell>
          <cell r="D296" t="str">
            <v>Non op oth inv equity ear</v>
          </cell>
          <cell r="E296" t="str">
            <v>Administration</v>
          </cell>
          <cell r="F296">
            <v>-19599.93</v>
          </cell>
          <cell r="G296">
            <v>0</v>
          </cell>
          <cell r="H296">
            <v>25030.11</v>
          </cell>
          <cell r="I296">
            <v>-44630.04</v>
          </cell>
          <cell r="K296">
            <v>-25030.11</v>
          </cell>
        </row>
        <row r="297">
          <cell r="A297" t="str">
            <v>80000712000</v>
          </cell>
          <cell r="B297">
            <v>80000</v>
          </cell>
          <cell r="C297">
            <v>712000</v>
          </cell>
          <cell r="D297" t="str">
            <v>Chg unrl GL oth inv CMP</v>
          </cell>
          <cell r="E297" t="str">
            <v>Administration</v>
          </cell>
          <cell r="F297">
            <v>-2802.39</v>
          </cell>
          <cell r="G297">
            <v>27931.7</v>
          </cell>
          <cell r="H297">
            <v>85848.41</v>
          </cell>
          <cell r="I297">
            <v>-60719.1</v>
          </cell>
          <cell r="K297">
            <v>-57916.710000000006</v>
          </cell>
        </row>
        <row r="298">
          <cell r="A298" t="str">
            <v>80000721009</v>
          </cell>
          <cell r="B298">
            <v>80000</v>
          </cell>
          <cell r="C298">
            <v>721009</v>
          </cell>
          <cell r="D298" t="str">
            <v>IC derivatives cash payme</v>
          </cell>
          <cell r="E298" t="str">
            <v>Administration</v>
          </cell>
          <cell r="F298">
            <v>109881.33</v>
          </cell>
          <cell r="G298">
            <v>20796.169999999998</v>
          </cell>
          <cell r="H298">
            <v>20796.169999999998</v>
          </cell>
          <cell r="I298">
            <v>109881.33</v>
          </cell>
          <cell r="K298">
            <v>0</v>
          </cell>
        </row>
        <row r="299">
          <cell r="A299" t="str">
            <v>80000725009</v>
          </cell>
          <cell r="B299">
            <v>80000</v>
          </cell>
          <cell r="C299">
            <v>725009</v>
          </cell>
          <cell r="D299" t="str">
            <v>IC DB plan non srv cst ce</v>
          </cell>
          <cell r="E299" t="str">
            <v>Administration</v>
          </cell>
          <cell r="F299">
            <v>380997</v>
          </cell>
          <cell r="G299">
            <v>381000</v>
          </cell>
          <cell r="H299">
            <v>0</v>
          </cell>
          <cell r="I299">
            <v>761997</v>
          </cell>
          <cell r="K299">
            <v>381000</v>
          </cell>
        </row>
        <row r="300">
          <cell r="A300" t="str">
            <v>80000740020</v>
          </cell>
          <cell r="B300">
            <v>80000</v>
          </cell>
          <cell r="C300">
            <v>740020</v>
          </cell>
          <cell r="D300" t="str">
            <v>Inherent contrib&amp;bargain</v>
          </cell>
          <cell r="E300" t="str">
            <v>Administration</v>
          </cell>
          <cell r="F300">
            <v>-1664456.93</v>
          </cell>
          <cell r="G300">
            <v>0</v>
          </cell>
          <cell r="H300">
            <v>0</v>
          </cell>
          <cell r="I300">
            <v>-1664456.93</v>
          </cell>
          <cell r="K300">
            <v>0</v>
          </cell>
        </row>
        <row r="301">
          <cell r="A301" t="str">
            <v>80010140700</v>
          </cell>
          <cell r="B301">
            <v>80010</v>
          </cell>
          <cell r="C301">
            <v>140700</v>
          </cell>
          <cell r="D301" t="str">
            <v>Misc receivable 1</v>
          </cell>
          <cell r="E301" t="str">
            <v>Administration - Executive</v>
          </cell>
          <cell r="F301">
            <v>1293.5</v>
          </cell>
          <cell r="G301">
            <v>0</v>
          </cell>
          <cell r="H301">
            <v>0</v>
          </cell>
          <cell r="I301">
            <v>1293.5</v>
          </cell>
          <cell r="K301">
            <v>0</v>
          </cell>
        </row>
        <row r="302">
          <cell r="A302" t="str">
            <v>80010231050</v>
          </cell>
          <cell r="B302">
            <v>80010</v>
          </cell>
          <cell r="C302">
            <v>231050</v>
          </cell>
          <cell r="D302" t="str">
            <v>IBNR for self insur benef</v>
          </cell>
          <cell r="E302" t="str">
            <v>Administration - Executive</v>
          </cell>
          <cell r="F302">
            <v>55319.15</v>
          </cell>
          <cell r="G302">
            <v>0</v>
          </cell>
          <cell r="H302">
            <v>0</v>
          </cell>
          <cell r="I302">
            <v>55319.15</v>
          </cell>
          <cell r="K302">
            <v>0</v>
          </cell>
        </row>
        <row r="303">
          <cell r="A303" t="str">
            <v>80010259009</v>
          </cell>
          <cell r="B303">
            <v>80010</v>
          </cell>
          <cell r="C303">
            <v>259009</v>
          </cell>
          <cell r="D303" t="str">
            <v>IC LT debt net of curr po</v>
          </cell>
          <cell r="E303" t="str">
            <v>Administration - Executive</v>
          </cell>
          <cell r="F303">
            <v>71458</v>
          </cell>
          <cell r="G303">
            <v>0</v>
          </cell>
          <cell r="H303">
            <v>0</v>
          </cell>
          <cell r="I303">
            <v>71458</v>
          </cell>
          <cell r="K303">
            <v>0</v>
          </cell>
        </row>
        <row r="304">
          <cell r="A304" t="str">
            <v>80010270000</v>
          </cell>
          <cell r="B304">
            <v>80010</v>
          </cell>
          <cell r="C304">
            <v>270000</v>
          </cell>
          <cell r="D304" t="str">
            <v>Unrest NA BB/retained ear</v>
          </cell>
          <cell r="E304" t="str">
            <v>Administration - Executive</v>
          </cell>
          <cell r="F304">
            <v>-24009929.260000002</v>
          </cell>
          <cell r="G304">
            <v>0</v>
          </cell>
          <cell r="H304">
            <v>0</v>
          </cell>
          <cell r="I304">
            <v>-24009929.260000002</v>
          </cell>
          <cell r="K304">
            <v>0</v>
          </cell>
        </row>
        <row r="305">
          <cell r="A305" t="str">
            <v>80010599009</v>
          </cell>
          <cell r="B305">
            <v>80010</v>
          </cell>
          <cell r="C305">
            <v>599009</v>
          </cell>
          <cell r="D305" t="str">
            <v>Intraco other operating</v>
          </cell>
          <cell r="E305" t="str">
            <v>Administration - Executive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K305">
            <v>0</v>
          </cell>
        </row>
        <row r="306">
          <cell r="A306" t="str">
            <v>80010600620</v>
          </cell>
          <cell r="B306">
            <v>80010</v>
          </cell>
          <cell r="C306">
            <v>600620</v>
          </cell>
          <cell r="D306" t="str">
            <v>Productive management</v>
          </cell>
          <cell r="E306" t="str">
            <v>Administration - Executive</v>
          </cell>
          <cell r="F306">
            <v>65444.37</v>
          </cell>
          <cell r="G306">
            <v>75684.399999999994</v>
          </cell>
          <cell r="H306">
            <v>0</v>
          </cell>
          <cell r="I306">
            <v>141128.76999999999</v>
          </cell>
          <cell r="K306">
            <v>75684.399999999994</v>
          </cell>
        </row>
        <row r="307">
          <cell r="A307" t="str">
            <v>80010600630</v>
          </cell>
          <cell r="B307">
            <v>80010</v>
          </cell>
          <cell r="C307">
            <v>600630</v>
          </cell>
          <cell r="D307" t="str">
            <v>Productive professional</v>
          </cell>
          <cell r="E307" t="str">
            <v>Administration - Executive</v>
          </cell>
          <cell r="F307">
            <v>36111.1</v>
          </cell>
          <cell r="G307">
            <v>35959.199999999997</v>
          </cell>
          <cell r="H307">
            <v>0</v>
          </cell>
          <cell r="I307">
            <v>72070.3</v>
          </cell>
          <cell r="K307">
            <v>35959.199999999997</v>
          </cell>
        </row>
        <row r="308">
          <cell r="A308" t="str">
            <v>80010600660</v>
          </cell>
          <cell r="B308">
            <v>80010</v>
          </cell>
          <cell r="C308">
            <v>600660</v>
          </cell>
          <cell r="D308" t="str">
            <v>Productive clerical</v>
          </cell>
          <cell r="E308" t="str">
            <v>Administration - Executive</v>
          </cell>
          <cell r="F308">
            <v>90960.47</v>
          </cell>
          <cell r="G308">
            <v>73458.31</v>
          </cell>
          <cell r="H308">
            <v>0</v>
          </cell>
          <cell r="I308">
            <v>164418.78</v>
          </cell>
          <cell r="K308">
            <v>73458.31</v>
          </cell>
        </row>
        <row r="309">
          <cell r="A309" t="str">
            <v>80010601140</v>
          </cell>
          <cell r="B309">
            <v>80010</v>
          </cell>
          <cell r="C309">
            <v>601140</v>
          </cell>
          <cell r="D309" t="str">
            <v>OT clerical</v>
          </cell>
          <cell r="E309" t="str">
            <v>Administration - Executive</v>
          </cell>
          <cell r="F309">
            <v>3794.68</v>
          </cell>
          <cell r="G309">
            <v>1567.17</v>
          </cell>
          <cell r="H309">
            <v>0</v>
          </cell>
          <cell r="I309">
            <v>5361.85</v>
          </cell>
          <cell r="K309">
            <v>1567.17</v>
          </cell>
        </row>
        <row r="310">
          <cell r="A310" t="str">
            <v>80010603120</v>
          </cell>
          <cell r="B310">
            <v>80010</v>
          </cell>
          <cell r="C310">
            <v>603120</v>
          </cell>
          <cell r="D310" t="str">
            <v>Premium &amp; other managemen</v>
          </cell>
          <cell r="E310" t="str">
            <v>Administration - Executive</v>
          </cell>
          <cell r="F310">
            <v>187590.02</v>
          </cell>
          <cell r="G310">
            <v>82000</v>
          </cell>
          <cell r="H310">
            <v>319200</v>
          </cell>
          <cell r="I310">
            <v>-49609.98</v>
          </cell>
          <cell r="K310">
            <v>-237200</v>
          </cell>
        </row>
        <row r="311">
          <cell r="A311" t="str">
            <v>80010605620</v>
          </cell>
          <cell r="B311">
            <v>80010</v>
          </cell>
          <cell r="C311">
            <v>605620</v>
          </cell>
          <cell r="D311" t="str">
            <v>PTO management</v>
          </cell>
          <cell r="E311" t="str">
            <v>Administration - Executive</v>
          </cell>
          <cell r="F311">
            <v>18858.47</v>
          </cell>
          <cell r="G311">
            <v>6697.05</v>
          </cell>
          <cell r="H311">
            <v>797.13</v>
          </cell>
          <cell r="I311">
            <v>24758.39</v>
          </cell>
          <cell r="K311">
            <v>5899.92</v>
          </cell>
        </row>
        <row r="312">
          <cell r="A312" t="str">
            <v>80010605630</v>
          </cell>
          <cell r="B312">
            <v>80010</v>
          </cell>
          <cell r="C312">
            <v>605630</v>
          </cell>
          <cell r="D312" t="str">
            <v>PTO professional</v>
          </cell>
          <cell r="E312" t="str">
            <v>Administration - Executive</v>
          </cell>
          <cell r="F312">
            <v>6824.67</v>
          </cell>
          <cell r="G312">
            <v>3655.03</v>
          </cell>
          <cell r="H312">
            <v>0</v>
          </cell>
          <cell r="I312">
            <v>10479.700000000001</v>
          </cell>
          <cell r="K312">
            <v>3655.03</v>
          </cell>
        </row>
        <row r="313">
          <cell r="A313" t="str">
            <v>80010605660</v>
          </cell>
          <cell r="B313">
            <v>80010</v>
          </cell>
          <cell r="C313">
            <v>605660</v>
          </cell>
          <cell r="D313" t="str">
            <v>PTO clerical</v>
          </cell>
          <cell r="E313" t="str">
            <v>Administration - Executive</v>
          </cell>
          <cell r="F313">
            <v>10254.370000000001</v>
          </cell>
          <cell r="G313">
            <v>9716.0400000000009</v>
          </cell>
          <cell r="H313">
            <v>0</v>
          </cell>
          <cell r="I313">
            <v>19970.41</v>
          </cell>
          <cell r="K313">
            <v>9716.0400000000009</v>
          </cell>
        </row>
        <row r="314">
          <cell r="A314" t="str">
            <v>80010605670</v>
          </cell>
          <cell r="B314">
            <v>80010</v>
          </cell>
          <cell r="C314">
            <v>605670</v>
          </cell>
          <cell r="D314" t="str">
            <v>PTO Accrual change</v>
          </cell>
          <cell r="E314" t="str">
            <v>Administration - Executive</v>
          </cell>
          <cell r="F314">
            <v>-3670.61</v>
          </cell>
          <cell r="G314">
            <v>3368.83</v>
          </cell>
          <cell r="H314">
            <v>1679.96</v>
          </cell>
          <cell r="I314">
            <v>-1981.74</v>
          </cell>
          <cell r="K314">
            <v>1688.87</v>
          </cell>
        </row>
        <row r="315">
          <cell r="A315" t="str">
            <v>80010608000</v>
          </cell>
          <cell r="B315">
            <v>80010</v>
          </cell>
          <cell r="C315">
            <v>608000</v>
          </cell>
          <cell r="D315" t="str">
            <v>FICA expense</v>
          </cell>
          <cell r="E315" t="str">
            <v>Administration - Executive</v>
          </cell>
          <cell r="F315">
            <v>16867.25</v>
          </cell>
          <cell r="G315">
            <v>15187.97</v>
          </cell>
          <cell r="H315">
            <v>0</v>
          </cell>
          <cell r="I315">
            <v>32055.22</v>
          </cell>
          <cell r="K315">
            <v>15187.97</v>
          </cell>
        </row>
        <row r="316">
          <cell r="A316" t="str">
            <v>80010608109</v>
          </cell>
          <cell r="B316">
            <v>80010</v>
          </cell>
          <cell r="C316">
            <v>608109</v>
          </cell>
          <cell r="D316" t="str">
            <v>IC stop loss premiums</v>
          </cell>
          <cell r="E316" t="str">
            <v>Administration - Executive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K316">
            <v>0</v>
          </cell>
        </row>
        <row r="317">
          <cell r="A317" t="str">
            <v>80010608800</v>
          </cell>
          <cell r="B317">
            <v>80010</v>
          </cell>
          <cell r="C317">
            <v>608800</v>
          </cell>
          <cell r="D317" t="str">
            <v>Employee tuition reimb</v>
          </cell>
          <cell r="E317" t="str">
            <v>Administration - Executive</v>
          </cell>
          <cell r="F317">
            <v>864</v>
          </cell>
          <cell r="G317">
            <v>230</v>
          </cell>
          <cell r="H317">
            <v>0</v>
          </cell>
          <cell r="I317">
            <v>1094</v>
          </cell>
          <cell r="K317">
            <v>230</v>
          </cell>
        </row>
        <row r="318">
          <cell r="A318" t="str">
            <v>80010608880</v>
          </cell>
          <cell r="B318">
            <v>80010</v>
          </cell>
          <cell r="C318">
            <v>608880</v>
          </cell>
          <cell r="D318" t="str">
            <v>Frng ben staff alloc S&amp;W</v>
          </cell>
          <cell r="E318" t="str">
            <v>Administration - Executive</v>
          </cell>
          <cell r="F318">
            <v>26185.41</v>
          </cell>
          <cell r="G318">
            <v>11983.14</v>
          </cell>
          <cell r="H318">
            <v>17729.79</v>
          </cell>
          <cell r="I318">
            <v>20438.759999999998</v>
          </cell>
          <cell r="K318">
            <v>-5746.6500000000015</v>
          </cell>
        </row>
        <row r="319">
          <cell r="A319" t="str">
            <v>80010608890</v>
          </cell>
          <cell r="B319">
            <v>80010</v>
          </cell>
          <cell r="C319">
            <v>608890</v>
          </cell>
          <cell r="D319" t="str">
            <v>Frng ben staff allocFTEhr</v>
          </cell>
          <cell r="E319" t="str">
            <v>Administration - Executive</v>
          </cell>
          <cell r="F319">
            <v>13495.65</v>
          </cell>
          <cell r="G319">
            <v>12608.74</v>
          </cell>
          <cell r="H319">
            <v>0</v>
          </cell>
          <cell r="I319">
            <v>26104.39</v>
          </cell>
          <cell r="K319">
            <v>12608.74</v>
          </cell>
        </row>
        <row r="320">
          <cell r="A320" t="str">
            <v>80010609519</v>
          </cell>
          <cell r="B320">
            <v>80010</v>
          </cell>
          <cell r="C320">
            <v>609519</v>
          </cell>
          <cell r="D320" t="str">
            <v>IC System Office payroll</v>
          </cell>
          <cell r="E320" t="str">
            <v>Administration - Executive</v>
          </cell>
          <cell r="F320">
            <v>802711.9</v>
          </cell>
          <cell r="G320">
            <v>836644.51</v>
          </cell>
          <cell r="H320">
            <v>0</v>
          </cell>
          <cell r="I320">
            <v>1639356.41</v>
          </cell>
          <cell r="K320">
            <v>836644.51</v>
          </cell>
        </row>
        <row r="321">
          <cell r="A321" t="str">
            <v>80010609529</v>
          </cell>
          <cell r="B321">
            <v>80010</v>
          </cell>
          <cell r="C321">
            <v>609529</v>
          </cell>
          <cell r="D321" t="str">
            <v>IC System Off payroll frn</v>
          </cell>
          <cell r="E321" t="str">
            <v>Administration - Executive</v>
          </cell>
          <cell r="F321">
            <v>228019.22</v>
          </cell>
          <cell r="G321">
            <v>197517.56</v>
          </cell>
          <cell r="H321">
            <v>0</v>
          </cell>
          <cell r="I321">
            <v>425536.78</v>
          </cell>
          <cell r="K321">
            <v>197517.56</v>
          </cell>
        </row>
        <row r="322">
          <cell r="A322" t="str">
            <v>80010609539</v>
          </cell>
          <cell r="B322">
            <v>80010</v>
          </cell>
          <cell r="C322">
            <v>609539</v>
          </cell>
          <cell r="D322" t="str">
            <v>IC Sys Off payroll add'l</v>
          </cell>
          <cell r="E322" t="str">
            <v>Administration - Executive</v>
          </cell>
          <cell r="F322">
            <v>232303.7</v>
          </cell>
          <cell r="G322">
            <v>19784.25</v>
          </cell>
          <cell r="H322">
            <v>229506.42</v>
          </cell>
          <cell r="I322">
            <v>22581.53</v>
          </cell>
          <cell r="K322">
            <v>-209722.17</v>
          </cell>
        </row>
        <row r="323">
          <cell r="A323" t="str">
            <v>80010613900</v>
          </cell>
          <cell r="B323">
            <v>80010</v>
          </cell>
          <cell r="C323">
            <v>613900</v>
          </cell>
          <cell r="D323" t="str">
            <v>Rebates other</v>
          </cell>
          <cell r="E323" t="str">
            <v>Administration - Executive</v>
          </cell>
          <cell r="F323">
            <v>-4087.64</v>
          </cell>
          <cell r="G323">
            <v>0</v>
          </cell>
          <cell r="H323">
            <v>986.18</v>
          </cell>
          <cell r="I323">
            <v>-5073.82</v>
          </cell>
          <cell r="K323">
            <v>-986.18</v>
          </cell>
        </row>
        <row r="324">
          <cell r="A324" t="str">
            <v>80010614400</v>
          </cell>
          <cell r="B324">
            <v>80010</v>
          </cell>
          <cell r="C324">
            <v>614400</v>
          </cell>
          <cell r="D324" t="str">
            <v>Office supplies</v>
          </cell>
          <cell r="E324" t="str">
            <v>Administration - Executive</v>
          </cell>
          <cell r="F324">
            <v>75.430000000000007</v>
          </cell>
          <cell r="G324">
            <v>0</v>
          </cell>
          <cell r="H324">
            <v>0</v>
          </cell>
          <cell r="I324">
            <v>75.430000000000007</v>
          </cell>
          <cell r="K324">
            <v>0</v>
          </cell>
        </row>
        <row r="325">
          <cell r="A325" t="str">
            <v>80010614475</v>
          </cell>
          <cell r="B325">
            <v>80010</v>
          </cell>
          <cell r="C325">
            <v>614475</v>
          </cell>
          <cell r="D325" t="str">
            <v>Uniform expense</v>
          </cell>
          <cell r="E325" t="str">
            <v>Administration - Executive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K325">
            <v>0</v>
          </cell>
        </row>
        <row r="326">
          <cell r="A326" t="str">
            <v>80010625240</v>
          </cell>
          <cell r="B326">
            <v>80010</v>
          </cell>
          <cell r="C326">
            <v>625240</v>
          </cell>
          <cell r="D326" t="str">
            <v>PMS physical therapy</v>
          </cell>
          <cell r="E326" t="str">
            <v>Administration - Executive</v>
          </cell>
          <cell r="F326">
            <v>0.7</v>
          </cell>
          <cell r="G326">
            <v>0.71</v>
          </cell>
          <cell r="H326">
            <v>0</v>
          </cell>
          <cell r="I326">
            <v>1.41</v>
          </cell>
          <cell r="K326">
            <v>0.71</v>
          </cell>
        </row>
        <row r="327">
          <cell r="A327" t="str">
            <v>80010626240</v>
          </cell>
          <cell r="B327">
            <v>80010</v>
          </cell>
          <cell r="C327">
            <v>626240</v>
          </cell>
          <cell r="D327" t="str">
            <v>Legal fees</v>
          </cell>
          <cell r="E327" t="str">
            <v>Administration - Executive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K327">
            <v>0</v>
          </cell>
        </row>
        <row r="328">
          <cell r="A328" t="str">
            <v>80010626370</v>
          </cell>
          <cell r="B328">
            <v>80010</v>
          </cell>
          <cell r="C328">
            <v>626370</v>
          </cell>
          <cell r="D328" t="str">
            <v>Recruiting exp non physic</v>
          </cell>
          <cell r="E328" t="str">
            <v>Administration - Executive</v>
          </cell>
          <cell r="F328">
            <v>12657.25</v>
          </cell>
          <cell r="G328">
            <v>11179.5</v>
          </cell>
          <cell r="H328">
            <v>0</v>
          </cell>
          <cell r="I328">
            <v>23836.75</v>
          </cell>
          <cell r="K328">
            <v>11179.5</v>
          </cell>
        </row>
        <row r="329">
          <cell r="A329" t="str">
            <v>80010626550</v>
          </cell>
          <cell r="B329">
            <v>80010</v>
          </cell>
          <cell r="C329">
            <v>626550</v>
          </cell>
          <cell r="D329" t="str">
            <v>Advertising digital media</v>
          </cell>
          <cell r="E329" t="str">
            <v>Administration - Executive</v>
          </cell>
          <cell r="F329">
            <v>0</v>
          </cell>
          <cell r="G329">
            <v>500</v>
          </cell>
          <cell r="H329">
            <v>0</v>
          </cell>
          <cell r="I329">
            <v>500</v>
          </cell>
          <cell r="K329">
            <v>500</v>
          </cell>
        </row>
        <row r="330">
          <cell r="A330" t="str">
            <v>80010627509</v>
          </cell>
          <cell r="B330">
            <v>80010</v>
          </cell>
          <cell r="C330">
            <v>627509</v>
          </cell>
          <cell r="D330" t="str">
            <v>IC System Office alloc ex</v>
          </cell>
          <cell r="E330" t="str">
            <v>Administration - Executive</v>
          </cell>
          <cell r="F330">
            <v>-14520.54</v>
          </cell>
          <cell r="G330">
            <v>0</v>
          </cell>
          <cell r="H330">
            <v>110335.52</v>
          </cell>
          <cell r="I330">
            <v>-124856.06</v>
          </cell>
          <cell r="K330">
            <v>-110335.52</v>
          </cell>
        </row>
        <row r="331">
          <cell r="A331" t="str">
            <v>80010627529</v>
          </cell>
          <cell r="B331">
            <v>80010</v>
          </cell>
          <cell r="C331">
            <v>627529</v>
          </cell>
          <cell r="D331" t="str">
            <v>IC SCM allocation expense</v>
          </cell>
          <cell r="E331" t="str">
            <v>Administration - Executive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K331">
            <v>0</v>
          </cell>
        </row>
        <row r="332">
          <cell r="A332" t="str">
            <v>80010627549</v>
          </cell>
          <cell r="B332">
            <v>80010</v>
          </cell>
          <cell r="C332">
            <v>627549</v>
          </cell>
          <cell r="D332" t="str">
            <v>IC HR allocation expense</v>
          </cell>
          <cell r="E332" t="str">
            <v>Administration - Executive</v>
          </cell>
          <cell r="F332">
            <v>-40217.46</v>
          </cell>
          <cell r="G332">
            <v>0</v>
          </cell>
          <cell r="H332">
            <v>0</v>
          </cell>
          <cell r="I332">
            <v>-40217.46</v>
          </cell>
          <cell r="K332">
            <v>0</v>
          </cell>
        </row>
        <row r="333">
          <cell r="A333" t="str">
            <v>80010627589</v>
          </cell>
          <cell r="B333">
            <v>80010</v>
          </cell>
          <cell r="C333">
            <v>627589</v>
          </cell>
          <cell r="D333" t="str">
            <v>IC purchased services oth</v>
          </cell>
          <cell r="E333" t="str">
            <v>Administration - Executive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K333">
            <v>0</v>
          </cell>
        </row>
        <row r="334">
          <cell r="A334" t="str">
            <v>80010650460</v>
          </cell>
          <cell r="B334">
            <v>80010</v>
          </cell>
          <cell r="C334">
            <v>650460</v>
          </cell>
          <cell r="D334" t="str">
            <v>EE reim communication exp</v>
          </cell>
          <cell r="E334" t="str">
            <v>Administration - Executive</v>
          </cell>
          <cell r="F334">
            <v>150</v>
          </cell>
          <cell r="G334">
            <v>150</v>
          </cell>
          <cell r="H334">
            <v>0</v>
          </cell>
          <cell r="I334">
            <v>300</v>
          </cell>
          <cell r="K334">
            <v>150</v>
          </cell>
        </row>
        <row r="335">
          <cell r="A335" t="str">
            <v>80010650909</v>
          </cell>
          <cell r="B335">
            <v>80010</v>
          </cell>
          <cell r="C335">
            <v>650909</v>
          </cell>
          <cell r="D335" t="str">
            <v>IC occupancy</v>
          </cell>
          <cell r="E335" t="str">
            <v>Administration - Executive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K335">
            <v>0</v>
          </cell>
        </row>
        <row r="336">
          <cell r="A336" t="str">
            <v>80010662209</v>
          </cell>
          <cell r="B336">
            <v>80010</v>
          </cell>
          <cell r="C336">
            <v>662209</v>
          </cell>
          <cell r="D336" t="str">
            <v>IC professional liab exp</v>
          </cell>
          <cell r="E336" t="str">
            <v>Administration - Executive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K336">
            <v>0</v>
          </cell>
        </row>
        <row r="337">
          <cell r="A337" t="str">
            <v>80010662219</v>
          </cell>
          <cell r="B337">
            <v>80010</v>
          </cell>
          <cell r="C337">
            <v>662219</v>
          </cell>
          <cell r="D337" t="str">
            <v>IC insurance other exp</v>
          </cell>
          <cell r="E337" t="str">
            <v>Administration - Executive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K337">
            <v>0</v>
          </cell>
        </row>
        <row r="338">
          <cell r="A338" t="str">
            <v>80010663010</v>
          </cell>
          <cell r="B338">
            <v>80010</v>
          </cell>
          <cell r="C338">
            <v>663010</v>
          </cell>
          <cell r="D338" t="str">
            <v>Dues &amp; memberships</v>
          </cell>
          <cell r="E338" t="str">
            <v>Administration - Executive</v>
          </cell>
          <cell r="F338">
            <v>150</v>
          </cell>
          <cell r="G338">
            <v>0</v>
          </cell>
          <cell r="H338">
            <v>0</v>
          </cell>
          <cell r="I338">
            <v>150</v>
          </cell>
          <cell r="K338">
            <v>0</v>
          </cell>
        </row>
        <row r="339">
          <cell r="A339" t="str">
            <v>80010663030</v>
          </cell>
          <cell r="B339">
            <v>80010</v>
          </cell>
          <cell r="C339">
            <v>663030</v>
          </cell>
          <cell r="D339" t="str">
            <v>Books &amp; subscriptions</v>
          </cell>
          <cell r="E339" t="str">
            <v>Administration - Executive</v>
          </cell>
          <cell r="F339">
            <v>15.96</v>
          </cell>
          <cell r="G339">
            <v>0</v>
          </cell>
          <cell r="H339">
            <v>0</v>
          </cell>
          <cell r="I339">
            <v>15.96</v>
          </cell>
          <cell r="K339">
            <v>0</v>
          </cell>
        </row>
        <row r="340">
          <cell r="A340" t="str">
            <v>80010663050</v>
          </cell>
          <cell r="B340">
            <v>80010</v>
          </cell>
          <cell r="C340">
            <v>663050</v>
          </cell>
          <cell r="D340" t="str">
            <v>Travel transportation</v>
          </cell>
          <cell r="E340" t="str">
            <v>Administration - Executive</v>
          </cell>
          <cell r="F340">
            <v>33077.5</v>
          </cell>
          <cell r="G340">
            <v>8204.66</v>
          </cell>
          <cell r="H340">
            <v>0</v>
          </cell>
          <cell r="I340">
            <v>41282.160000000003</v>
          </cell>
          <cell r="K340">
            <v>8204.66</v>
          </cell>
        </row>
        <row r="341">
          <cell r="A341" t="str">
            <v>80010663060</v>
          </cell>
          <cell r="B341">
            <v>80010</v>
          </cell>
          <cell r="C341">
            <v>663060</v>
          </cell>
          <cell r="D341" t="str">
            <v>Travel lodging</v>
          </cell>
          <cell r="E341" t="str">
            <v>Administration - Executive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K341">
            <v>0</v>
          </cell>
        </row>
        <row r="342">
          <cell r="A342" t="str">
            <v>80010663090</v>
          </cell>
          <cell r="B342">
            <v>80010</v>
          </cell>
          <cell r="C342">
            <v>663090</v>
          </cell>
          <cell r="D342" t="str">
            <v>Travel EE reimb</v>
          </cell>
          <cell r="E342" t="str">
            <v>Administration - Executive</v>
          </cell>
          <cell r="F342">
            <v>131.63</v>
          </cell>
          <cell r="G342">
            <v>251.52</v>
          </cell>
          <cell r="H342">
            <v>0</v>
          </cell>
          <cell r="I342">
            <v>383.15</v>
          </cell>
          <cell r="K342">
            <v>251.52</v>
          </cell>
        </row>
        <row r="343">
          <cell r="A343" t="str">
            <v>80010663100</v>
          </cell>
          <cell r="B343">
            <v>80010</v>
          </cell>
          <cell r="C343">
            <v>663100</v>
          </cell>
          <cell r="D343" t="str">
            <v>Meals &amp; entertainment</v>
          </cell>
          <cell r="E343" t="str">
            <v>Administration - Executive</v>
          </cell>
          <cell r="F343">
            <v>1682.79</v>
          </cell>
          <cell r="G343">
            <v>0</v>
          </cell>
          <cell r="H343">
            <v>0</v>
          </cell>
          <cell r="I343">
            <v>1682.79</v>
          </cell>
          <cell r="K343">
            <v>0</v>
          </cell>
        </row>
        <row r="344">
          <cell r="A344" t="str">
            <v>80010672000</v>
          </cell>
          <cell r="B344">
            <v>80010</v>
          </cell>
          <cell r="C344">
            <v>672000</v>
          </cell>
          <cell r="D344" t="str">
            <v>Other misc exp EE reim</v>
          </cell>
          <cell r="E344" t="str">
            <v>Administration - Executive</v>
          </cell>
          <cell r="F344">
            <v>0</v>
          </cell>
          <cell r="G344">
            <v>20</v>
          </cell>
          <cell r="H344">
            <v>0</v>
          </cell>
          <cell r="I344">
            <v>20</v>
          </cell>
          <cell r="K344">
            <v>20</v>
          </cell>
        </row>
        <row r="345">
          <cell r="A345" t="str">
            <v>80010725009</v>
          </cell>
          <cell r="B345">
            <v>80010</v>
          </cell>
          <cell r="C345">
            <v>725009</v>
          </cell>
          <cell r="D345" t="str">
            <v>IC DB plan non srv cst ce</v>
          </cell>
          <cell r="E345" t="str">
            <v>Administration - Executive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K345">
            <v>0</v>
          </cell>
        </row>
        <row r="346">
          <cell r="A346" t="str">
            <v>80019270000</v>
          </cell>
          <cell r="B346">
            <v>80019</v>
          </cell>
          <cell r="C346">
            <v>270000</v>
          </cell>
          <cell r="D346" t="str">
            <v>Unrest NA BB/retained ear</v>
          </cell>
          <cell r="E346" t="str">
            <v>Term</v>
          </cell>
          <cell r="F346">
            <v>1014376.38</v>
          </cell>
          <cell r="G346">
            <v>0</v>
          </cell>
          <cell r="H346">
            <v>0</v>
          </cell>
          <cell r="I346">
            <v>1014376.38</v>
          </cell>
          <cell r="K346">
            <v>0</v>
          </cell>
        </row>
        <row r="347">
          <cell r="A347" t="str">
            <v>80022270000</v>
          </cell>
          <cell r="B347">
            <v>80022</v>
          </cell>
          <cell r="C347">
            <v>270000</v>
          </cell>
          <cell r="D347" t="str">
            <v>Unrest NA BB/retained ear</v>
          </cell>
          <cell r="E347" t="str">
            <v>St Dominic Villa</v>
          </cell>
          <cell r="F347">
            <v>-112656.42</v>
          </cell>
          <cell r="G347">
            <v>0</v>
          </cell>
          <cell r="H347">
            <v>0</v>
          </cell>
          <cell r="I347">
            <v>-112656.42</v>
          </cell>
          <cell r="K347">
            <v>0</v>
          </cell>
        </row>
        <row r="348">
          <cell r="A348" t="str">
            <v>80038270000</v>
          </cell>
          <cell r="B348">
            <v>80038</v>
          </cell>
          <cell r="C348">
            <v>270000</v>
          </cell>
          <cell r="D348" t="str">
            <v>Unrest NA BB/retained ear</v>
          </cell>
          <cell r="E348" t="str">
            <v>A.B. Care-Albany</v>
          </cell>
          <cell r="F348">
            <v>451.82</v>
          </cell>
          <cell r="G348">
            <v>0</v>
          </cell>
          <cell r="H348">
            <v>0</v>
          </cell>
          <cell r="I348">
            <v>451.82</v>
          </cell>
          <cell r="K348">
            <v>0</v>
          </cell>
        </row>
        <row r="349">
          <cell r="A349" t="str">
            <v>80039270000</v>
          </cell>
          <cell r="B349">
            <v>80039</v>
          </cell>
          <cell r="C349">
            <v>270000</v>
          </cell>
          <cell r="D349" t="str">
            <v>Unrest NA BB/retained ear</v>
          </cell>
          <cell r="E349" t="str">
            <v>A.B. Care-Austin</v>
          </cell>
          <cell r="F349">
            <v>6</v>
          </cell>
          <cell r="G349">
            <v>0</v>
          </cell>
          <cell r="H349">
            <v>0</v>
          </cell>
          <cell r="I349">
            <v>6</v>
          </cell>
          <cell r="K349">
            <v>0</v>
          </cell>
        </row>
        <row r="350">
          <cell r="A350" t="str">
            <v>80042663050</v>
          </cell>
          <cell r="B350">
            <v>80042</v>
          </cell>
          <cell r="C350">
            <v>663050</v>
          </cell>
          <cell r="D350" t="str">
            <v>Travel transportation</v>
          </cell>
          <cell r="E350" t="str">
            <v>Iroquois/Cottages NY TSSM</v>
          </cell>
          <cell r="F350">
            <v>13.02</v>
          </cell>
          <cell r="G350">
            <v>0</v>
          </cell>
          <cell r="H350">
            <v>0</v>
          </cell>
          <cell r="I350">
            <v>13.02</v>
          </cell>
          <cell r="K350">
            <v>0</v>
          </cell>
        </row>
        <row r="351">
          <cell r="A351" t="str">
            <v>80050231050</v>
          </cell>
          <cell r="B351">
            <v>80050</v>
          </cell>
          <cell r="C351">
            <v>231050</v>
          </cell>
          <cell r="D351" t="str">
            <v>IBNR for self insur benef</v>
          </cell>
          <cell r="E351" t="str">
            <v>Hud</v>
          </cell>
          <cell r="F351">
            <v>-55319.15</v>
          </cell>
          <cell r="G351">
            <v>0</v>
          </cell>
          <cell r="H351">
            <v>0</v>
          </cell>
          <cell r="I351">
            <v>-55319.15</v>
          </cell>
          <cell r="K351">
            <v>0</v>
          </cell>
        </row>
        <row r="352">
          <cell r="A352" t="str">
            <v>80050270000</v>
          </cell>
          <cell r="B352">
            <v>80050</v>
          </cell>
          <cell r="C352">
            <v>270000</v>
          </cell>
          <cell r="D352" t="str">
            <v>Unrest NA BB/retained ear</v>
          </cell>
          <cell r="E352" t="str">
            <v>Hud</v>
          </cell>
          <cell r="F352">
            <v>-400992.76</v>
          </cell>
          <cell r="G352">
            <v>0</v>
          </cell>
          <cell r="H352">
            <v>0</v>
          </cell>
          <cell r="I352">
            <v>-400992.76</v>
          </cell>
          <cell r="K352">
            <v>0</v>
          </cell>
        </row>
        <row r="353">
          <cell r="A353" t="str">
            <v>80050556030</v>
          </cell>
          <cell r="B353">
            <v>80050</v>
          </cell>
          <cell r="C353">
            <v>556030</v>
          </cell>
          <cell r="D353" t="str">
            <v>Management services reven</v>
          </cell>
          <cell r="E353" t="str">
            <v>Hud</v>
          </cell>
          <cell r="F353">
            <v>-93900</v>
          </cell>
          <cell r="G353">
            <v>0</v>
          </cell>
          <cell r="H353">
            <v>93900</v>
          </cell>
          <cell r="I353">
            <v>-187800</v>
          </cell>
          <cell r="K353">
            <v>-93900</v>
          </cell>
        </row>
        <row r="354">
          <cell r="A354" t="str">
            <v>80050663000</v>
          </cell>
          <cell r="B354">
            <v>80050</v>
          </cell>
          <cell r="C354">
            <v>663000</v>
          </cell>
          <cell r="D354" t="str">
            <v>Bad debt non patient</v>
          </cell>
          <cell r="E354" t="str">
            <v>Hud</v>
          </cell>
          <cell r="F354">
            <v>-9200</v>
          </cell>
          <cell r="G354">
            <v>378547</v>
          </cell>
          <cell r="H354">
            <v>540</v>
          </cell>
          <cell r="I354">
            <v>368807</v>
          </cell>
          <cell r="K354">
            <v>378007</v>
          </cell>
        </row>
        <row r="355">
          <cell r="A355" t="str">
            <v>80051270000</v>
          </cell>
          <cell r="B355">
            <v>80051</v>
          </cell>
          <cell r="C355">
            <v>270000</v>
          </cell>
          <cell r="D355" t="str">
            <v>Unrest NA BB/retained ear</v>
          </cell>
          <cell r="E355" t="str">
            <v>Clinton Iowa</v>
          </cell>
          <cell r="F355">
            <v>53103.89</v>
          </cell>
          <cell r="G355">
            <v>0</v>
          </cell>
          <cell r="H355">
            <v>0</v>
          </cell>
          <cell r="I355">
            <v>53103.89</v>
          </cell>
          <cell r="K355">
            <v>0</v>
          </cell>
        </row>
        <row r="356">
          <cell r="A356" t="str">
            <v>80051626330</v>
          </cell>
          <cell r="B356">
            <v>80051</v>
          </cell>
          <cell r="C356">
            <v>626330</v>
          </cell>
          <cell r="D356" t="str">
            <v>Billing fees</v>
          </cell>
          <cell r="E356" t="str">
            <v>Clinton Iowa</v>
          </cell>
          <cell r="F356">
            <v>268.75</v>
          </cell>
          <cell r="G356">
            <v>0</v>
          </cell>
          <cell r="H356">
            <v>0</v>
          </cell>
          <cell r="I356">
            <v>268.75</v>
          </cell>
          <cell r="K356">
            <v>0</v>
          </cell>
        </row>
        <row r="357">
          <cell r="A357" t="str">
            <v>80051663050</v>
          </cell>
          <cell r="B357">
            <v>80051</v>
          </cell>
          <cell r="C357">
            <v>663050</v>
          </cell>
          <cell r="D357" t="str">
            <v>Travel transportation</v>
          </cell>
          <cell r="E357" t="str">
            <v>Clinton Iowa</v>
          </cell>
          <cell r="F357">
            <v>0</v>
          </cell>
          <cell r="G357">
            <v>339.36</v>
          </cell>
          <cell r="H357">
            <v>0</v>
          </cell>
          <cell r="I357">
            <v>339.36</v>
          </cell>
          <cell r="K357">
            <v>339.36</v>
          </cell>
        </row>
        <row r="358">
          <cell r="A358" t="str">
            <v>80052270000</v>
          </cell>
          <cell r="B358">
            <v>80052</v>
          </cell>
          <cell r="C358">
            <v>270000</v>
          </cell>
          <cell r="D358" t="str">
            <v>Unrest NA BB/retained ear</v>
          </cell>
          <cell r="E358" t="str">
            <v>Mason City Iowa</v>
          </cell>
          <cell r="F358">
            <v>58471.8</v>
          </cell>
          <cell r="G358">
            <v>0</v>
          </cell>
          <cell r="H358">
            <v>0</v>
          </cell>
          <cell r="I358">
            <v>58471.8</v>
          </cell>
          <cell r="K358">
            <v>0</v>
          </cell>
        </row>
        <row r="359">
          <cell r="A359" t="str">
            <v>80052590009</v>
          </cell>
          <cell r="B359">
            <v>80052</v>
          </cell>
          <cell r="C359">
            <v>590009</v>
          </cell>
          <cell r="D359" t="str">
            <v>IC rev other operating 1</v>
          </cell>
          <cell r="E359" t="str">
            <v>Mason City Iowa</v>
          </cell>
          <cell r="F359">
            <v>-60000</v>
          </cell>
          <cell r="G359">
            <v>0</v>
          </cell>
          <cell r="H359">
            <v>60000</v>
          </cell>
          <cell r="I359">
            <v>-120000</v>
          </cell>
          <cell r="K359">
            <v>-60000</v>
          </cell>
        </row>
        <row r="360">
          <cell r="A360" t="str">
            <v>80052600869</v>
          </cell>
          <cell r="B360">
            <v>80052</v>
          </cell>
          <cell r="C360">
            <v>600869</v>
          </cell>
          <cell r="D360" t="str">
            <v>Intraco labor professiona</v>
          </cell>
          <cell r="E360" t="str">
            <v>Mason City Iowa</v>
          </cell>
          <cell r="F360">
            <v>26426.51</v>
          </cell>
          <cell r="G360">
            <v>31435.08</v>
          </cell>
          <cell r="H360">
            <v>0</v>
          </cell>
          <cell r="I360">
            <v>57861.59</v>
          </cell>
          <cell r="K360">
            <v>31435.08</v>
          </cell>
        </row>
        <row r="361">
          <cell r="A361" t="str">
            <v>80052608880</v>
          </cell>
          <cell r="B361">
            <v>80052</v>
          </cell>
          <cell r="C361">
            <v>608880</v>
          </cell>
          <cell r="D361" t="str">
            <v>Frng ben staff alloc S&amp;W</v>
          </cell>
          <cell r="E361" t="str">
            <v>Mason City Iowa</v>
          </cell>
          <cell r="F361">
            <v>1695.88</v>
          </cell>
          <cell r="G361">
            <v>731.21</v>
          </cell>
          <cell r="H361">
            <v>0</v>
          </cell>
          <cell r="I361">
            <v>2427.09</v>
          </cell>
          <cell r="K361">
            <v>731.21</v>
          </cell>
        </row>
        <row r="362">
          <cell r="A362" t="str">
            <v>80052608890</v>
          </cell>
          <cell r="B362">
            <v>80052</v>
          </cell>
          <cell r="C362">
            <v>608890</v>
          </cell>
          <cell r="D362" t="str">
            <v>Frng ben staff allocFTEhr</v>
          </cell>
          <cell r="E362" t="str">
            <v>Mason City Iowa</v>
          </cell>
          <cell r="F362">
            <v>140.87</v>
          </cell>
          <cell r="G362">
            <v>112.07</v>
          </cell>
          <cell r="H362">
            <v>0</v>
          </cell>
          <cell r="I362">
            <v>252.94</v>
          </cell>
          <cell r="K362">
            <v>112.07</v>
          </cell>
        </row>
        <row r="363">
          <cell r="A363" t="str">
            <v>80052626330</v>
          </cell>
          <cell r="B363">
            <v>80052</v>
          </cell>
          <cell r="C363">
            <v>626330</v>
          </cell>
          <cell r="D363" t="str">
            <v>Billing fees</v>
          </cell>
          <cell r="E363" t="str">
            <v>Mason City Iowa</v>
          </cell>
          <cell r="F363">
            <v>11810</v>
          </cell>
          <cell r="G363">
            <v>0</v>
          </cell>
          <cell r="H363">
            <v>0</v>
          </cell>
          <cell r="I363">
            <v>11810</v>
          </cell>
          <cell r="K363">
            <v>0</v>
          </cell>
        </row>
        <row r="364">
          <cell r="A364" t="str">
            <v>80052663010</v>
          </cell>
          <cell r="B364">
            <v>80052</v>
          </cell>
          <cell r="C364">
            <v>663010</v>
          </cell>
          <cell r="D364" t="str">
            <v>Dues &amp; memberships</v>
          </cell>
          <cell r="E364" t="str">
            <v>Mason City Iowa</v>
          </cell>
          <cell r="F364">
            <v>238.63</v>
          </cell>
          <cell r="G364">
            <v>159.08000000000001</v>
          </cell>
          <cell r="H364">
            <v>193.71</v>
          </cell>
          <cell r="I364">
            <v>204</v>
          </cell>
          <cell r="K364">
            <v>-34.629999999999995</v>
          </cell>
        </row>
        <row r="365">
          <cell r="A365" t="str">
            <v>80052663050</v>
          </cell>
          <cell r="B365">
            <v>80052</v>
          </cell>
          <cell r="C365">
            <v>663050</v>
          </cell>
          <cell r="D365" t="str">
            <v>Travel transportation</v>
          </cell>
          <cell r="E365" t="str">
            <v>Mason City Iowa</v>
          </cell>
          <cell r="F365">
            <v>0</v>
          </cell>
          <cell r="G365">
            <v>504.65</v>
          </cell>
          <cell r="H365">
            <v>0</v>
          </cell>
          <cell r="I365">
            <v>504.65</v>
          </cell>
          <cell r="K365">
            <v>504.65</v>
          </cell>
        </row>
        <row r="366">
          <cell r="A366" t="str">
            <v>80053270000</v>
          </cell>
          <cell r="B366">
            <v>80053</v>
          </cell>
          <cell r="C366">
            <v>270000</v>
          </cell>
          <cell r="D366" t="str">
            <v>Unrest NA BB/retained ear</v>
          </cell>
          <cell r="E366" t="str">
            <v>Gottlieb Memorial Hospital</v>
          </cell>
          <cell r="F366">
            <v>-236676.04</v>
          </cell>
          <cell r="G366">
            <v>0</v>
          </cell>
          <cell r="H366">
            <v>0</v>
          </cell>
          <cell r="I366">
            <v>-236676.04</v>
          </cell>
          <cell r="K366">
            <v>0</v>
          </cell>
        </row>
        <row r="367">
          <cell r="A367" t="str">
            <v>80053590009</v>
          </cell>
          <cell r="B367">
            <v>80053</v>
          </cell>
          <cell r="C367">
            <v>590009</v>
          </cell>
          <cell r="D367" t="str">
            <v>IC rev other operating 1</v>
          </cell>
          <cell r="E367" t="str">
            <v>Gottlieb Memorial Hospital</v>
          </cell>
          <cell r="F367">
            <v>-61500</v>
          </cell>
          <cell r="G367">
            <v>0</v>
          </cell>
          <cell r="H367">
            <v>30750</v>
          </cell>
          <cell r="I367">
            <v>-92250</v>
          </cell>
          <cell r="K367">
            <v>-30750</v>
          </cell>
        </row>
        <row r="368">
          <cell r="A368" t="str">
            <v>80053600869</v>
          </cell>
          <cell r="B368">
            <v>80053</v>
          </cell>
          <cell r="C368">
            <v>600869</v>
          </cell>
          <cell r="D368" t="str">
            <v>Intraco labor professiona</v>
          </cell>
          <cell r="E368" t="str">
            <v>Gottlieb Memorial Hospital</v>
          </cell>
          <cell r="F368">
            <v>23815.1</v>
          </cell>
          <cell r="G368">
            <v>13520.32</v>
          </cell>
          <cell r="H368">
            <v>0</v>
          </cell>
          <cell r="I368">
            <v>37335.42</v>
          </cell>
          <cell r="K368">
            <v>13520.32</v>
          </cell>
        </row>
        <row r="369">
          <cell r="A369" t="str">
            <v>80053608880</v>
          </cell>
          <cell r="B369">
            <v>80053</v>
          </cell>
          <cell r="C369">
            <v>608880</v>
          </cell>
          <cell r="D369" t="str">
            <v>Frng ben staff alloc S&amp;W</v>
          </cell>
          <cell r="E369" t="str">
            <v>Gottlieb Memorial Hospital</v>
          </cell>
          <cell r="F369">
            <v>1531.69</v>
          </cell>
          <cell r="G369">
            <v>35.21</v>
          </cell>
          <cell r="H369">
            <v>0</v>
          </cell>
          <cell r="I369">
            <v>1566.9</v>
          </cell>
          <cell r="K369">
            <v>35.21</v>
          </cell>
        </row>
        <row r="370">
          <cell r="A370" t="str">
            <v>80053608890</v>
          </cell>
          <cell r="B370">
            <v>80053</v>
          </cell>
          <cell r="C370">
            <v>608890</v>
          </cell>
          <cell r="D370" t="str">
            <v>Frng ben staff allocFTEhr</v>
          </cell>
          <cell r="E370" t="str">
            <v>Gottlieb Memorial Hospital</v>
          </cell>
          <cell r="F370">
            <v>30.75</v>
          </cell>
          <cell r="G370">
            <v>18.920000000000002</v>
          </cell>
          <cell r="H370">
            <v>0</v>
          </cell>
          <cell r="I370">
            <v>49.67</v>
          </cell>
          <cell r="K370">
            <v>18.920000000000002</v>
          </cell>
        </row>
        <row r="371">
          <cell r="A371" t="str">
            <v>80053626280</v>
          </cell>
          <cell r="B371">
            <v>80053</v>
          </cell>
          <cell r="C371">
            <v>626280</v>
          </cell>
          <cell r="D371" t="str">
            <v>Software maint &amp; data ser</v>
          </cell>
          <cell r="E371" t="str">
            <v>Gottlieb Memorial Hospital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K371">
            <v>0</v>
          </cell>
        </row>
        <row r="372">
          <cell r="A372" t="str">
            <v>80053626550</v>
          </cell>
          <cell r="B372">
            <v>80053</v>
          </cell>
          <cell r="C372">
            <v>626550</v>
          </cell>
          <cell r="D372" t="str">
            <v>Advertising digital media</v>
          </cell>
          <cell r="E372" t="str">
            <v>Gottlieb Memorial Hospital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K372">
            <v>0</v>
          </cell>
        </row>
        <row r="373">
          <cell r="A373" t="str">
            <v>80053663060</v>
          </cell>
          <cell r="B373">
            <v>80053</v>
          </cell>
          <cell r="C373">
            <v>663060</v>
          </cell>
          <cell r="D373" t="str">
            <v>Travel lodging</v>
          </cell>
          <cell r="E373" t="str">
            <v>Gottlieb Memorial Hospital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K373">
            <v>0</v>
          </cell>
        </row>
        <row r="374">
          <cell r="A374" t="str">
            <v>80053663100</v>
          </cell>
          <cell r="B374">
            <v>80053</v>
          </cell>
          <cell r="C374">
            <v>663100</v>
          </cell>
          <cell r="D374" t="str">
            <v>Meals &amp; entertainment</v>
          </cell>
          <cell r="E374" t="str">
            <v>Gottlieb Memorial Hospital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K374">
            <v>0</v>
          </cell>
        </row>
        <row r="375">
          <cell r="A375" t="str">
            <v>80054270000</v>
          </cell>
          <cell r="B375">
            <v>80054</v>
          </cell>
          <cell r="C375">
            <v>270000</v>
          </cell>
          <cell r="D375" t="str">
            <v>Unrest NA BB/retained ear</v>
          </cell>
          <cell r="E375" t="str">
            <v>Sioux City</v>
          </cell>
          <cell r="F375">
            <v>63070.09</v>
          </cell>
          <cell r="G375">
            <v>0</v>
          </cell>
          <cell r="H375">
            <v>0</v>
          </cell>
          <cell r="I375">
            <v>63070.09</v>
          </cell>
          <cell r="K375">
            <v>0</v>
          </cell>
        </row>
        <row r="376">
          <cell r="A376" t="str">
            <v>80054590009</v>
          </cell>
          <cell r="B376">
            <v>80054</v>
          </cell>
          <cell r="C376">
            <v>590009</v>
          </cell>
          <cell r="D376" t="str">
            <v>IC rev other operating 1</v>
          </cell>
          <cell r="E376" t="str">
            <v>Sioux City</v>
          </cell>
          <cell r="F376">
            <v>-60000</v>
          </cell>
          <cell r="G376">
            <v>0</v>
          </cell>
          <cell r="H376">
            <v>60000</v>
          </cell>
          <cell r="I376">
            <v>-120000</v>
          </cell>
          <cell r="K376">
            <v>-60000</v>
          </cell>
        </row>
        <row r="377">
          <cell r="A377" t="str">
            <v>80054600869</v>
          </cell>
          <cell r="B377">
            <v>80054</v>
          </cell>
          <cell r="C377">
            <v>600869</v>
          </cell>
          <cell r="D377" t="str">
            <v>Intraco labor professiona</v>
          </cell>
          <cell r="E377" t="str">
            <v>Sioux City</v>
          </cell>
          <cell r="F377">
            <v>26451.63</v>
          </cell>
          <cell r="G377">
            <v>31765.09</v>
          </cell>
          <cell r="H377">
            <v>0</v>
          </cell>
          <cell r="I377">
            <v>58216.72</v>
          </cell>
          <cell r="K377">
            <v>31765.09</v>
          </cell>
        </row>
        <row r="378">
          <cell r="A378" t="str">
            <v>80054608880</v>
          </cell>
          <cell r="B378">
            <v>80054</v>
          </cell>
          <cell r="C378">
            <v>608880</v>
          </cell>
          <cell r="D378" t="str">
            <v>Frng ben staff alloc S&amp;W</v>
          </cell>
          <cell r="E378" t="str">
            <v>Sioux City</v>
          </cell>
          <cell r="F378">
            <v>1697.63</v>
          </cell>
          <cell r="G378">
            <v>753.54</v>
          </cell>
          <cell r="H378">
            <v>0</v>
          </cell>
          <cell r="I378">
            <v>2451.17</v>
          </cell>
          <cell r="K378">
            <v>753.54</v>
          </cell>
        </row>
        <row r="379">
          <cell r="A379" t="str">
            <v>80054608890</v>
          </cell>
          <cell r="B379">
            <v>80054</v>
          </cell>
          <cell r="C379">
            <v>608890</v>
          </cell>
          <cell r="D379" t="str">
            <v>Frng ben staff allocFTEhr</v>
          </cell>
          <cell r="E379" t="str">
            <v>Sioux City</v>
          </cell>
          <cell r="F379">
            <v>158.37</v>
          </cell>
          <cell r="G379">
            <v>148.97999999999999</v>
          </cell>
          <cell r="H379">
            <v>0</v>
          </cell>
          <cell r="I379">
            <v>307.35000000000002</v>
          </cell>
          <cell r="K379">
            <v>148.97999999999999</v>
          </cell>
        </row>
        <row r="380">
          <cell r="A380" t="str">
            <v>80054626220</v>
          </cell>
          <cell r="B380">
            <v>80054</v>
          </cell>
          <cell r="C380">
            <v>626220</v>
          </cell>
          <cell r="D380" t="str">
            <v>Consulting fees</v>
          </cell>
          <cell r="E380" t="str">
            <v>Sioux City</v>
          </cell>
          <cell r="F380">
            <v>8192.5</v>
          </cell>
          <cell r="G380">
            <v>0</v>
          </cell>
          <cell r="H380">
            <v>0</v>
          </cell>
          <cell r="I380">
            <v>8192.5</v>
          </cell>
          <cell r="K380">
            <v>0</v>
          </cell>
        </row>
        <row r="381">
          <cell r="A381" t="str">
            <v>80054626330</v>
          </cell>
          <cell r="B381">
            <v>80054</v>
          </cell>
          <cell r="C381">
            <v>626330</v>
          </cell>
          <cell r="D381" t="str">
            <v>Billing fees</v>
          </cell>
          <cell r="E381" t="str">
            <v>Sioux City</v>
          </cell>
          <cell r="F381">
            <v>12516.25</v>
          </cell>
          <cell r="G381">
            <v>0</v>
          </cell>
          <cell r="H381">
            <v>0</v>
          </cell>
          <cell r="I381">
            <v>12516.25</v>
          </cell>
          <cell r="K381">
            <v>0</v>
          </cell>
        </row>
        <row r="382">
          <cell r="A382" t="str">
            <v>80054663010</v>
          </cell>
          <cell r="B382">
            <v>80054</v>
          </cell>
          <cell r="C382">
            <v>663010</v>
          </cell>
          <cell r="D382" t="str">
            <v>Dues &amp; memberships</v>
          </cell>
          <cell r="E382" t="str">
            <v>Sioux City</v>
          </cell>
          <cell r="F382">
            <v>131.9</v>
          </cell>
          <cell r="G382">
            <v>87.92</v>
          </cell>
          <cell r="H382">
            <v>107.06</v>
          </cell>
          <cell r="I382">
            <v>112.76</v>
          </cell>
          <cell r="K382">
            <v>-19.14</v>
          </cell>
        </row>
        <row r="383">
          <cell r="A383" t="str">
            <v>80054663050</v>
          </cell>
          <cell r="B383">
            <v>80054</v>
          </cell>
          <cell r="C383">
            <v>663050</v>
          </cell>
          <cell r="D383" t="str">
            <v>Travel transportation</v>
          </cell>
          <cell r="E383" t="str">
            <v>Sioux City</v>
          </cell>
          <cell r="F383">
            <v>0</v>
          </cell>
          <cell r="G383">
            <v>630.95000000000005</v>
          </cell>
          <cell r="H383">
            <v>0</v>
          </cell>
          <cell r="I383">
            <v>630.95000000000005</v>
          </cell>
          <cell r="K383">
            <v>630.95000000000005</v>
          </cell>
        </row>
        <row r="384">
          <cell r="A384" t="str">
            <v>80056270000</v>
          </cell>
          <cell r="B384">
            <v>80056</v>
          </cell>
          <cell r="C384">
            <v>270000</v>
          </cell>
          <cell r="D384" t="str">
            <v>Unrest NA BB/retained ear</v>
          </cell>
          <cell r="E384" t="str">
            <v>PACE RHM</v>
          </cell>
          <cell r="F384">
            <v>-224121.29</v>
          </cell>
          <cell r="G384">
            <v>0</v>
          </cell>
          <cell r="H384">
            <v>0</v>
          </cell>
          <cell r="I384">
            <v>-224121.29</v>
          </cell>
          <cell r="K384">
            <v>0</v>
          </cell>
        </row>
        <row r="385">
          <cell r="A385" t="str">
            <v>80069270000</v>
          </cell>
          <cell r="B385">
            <v>80069</v>
          </cell>
          <cell r="C385">
            <v>270000</v>
          </cell>
          <cell r="D385" t="str">
            <v>Unrest NA BB/retained ear</v>
          </cell>
          <cell r="E385" t="str">
            <v>Mary Free Bed</v>
          </cell>
          <cell r="F385">
            <v>723022.44</v>
          </cell>
          <cell r="G385">
            <v>0</v>
          </cell>
          <cell r="H385">
            <v>0</v>
          </cell>
          <cell r="I385">
            <v>723022.44</v>
          </cell>
          <cell r="K385">
            <v>0</v>
          </cell>
        </row>
        <row r="386">
          <cell r="A386" t="str">
            <v>80069556030</v>
          </cell>
          <cell r="B386">
            <v>80069</v>
          </cell>
          <cell r="C386">
            <v>556030</v>
          </cell>
          <cell r="D386" t="str">
            <v>Management services reven</v>
          </cell>
          <cell r="E386" t="str">
            <v>Mary Free Bed</v>
          </cell>
          <cell r="F386">
            <v>-59597.48</v>
          </cell>
          <cell r="G386">
            <v>0</v>
          </cell>
          <cell r="H386">
            <v>72000</v>
          </cell>
          <cell r="I386">
            <v>-131597.48000000001</v>
          </cell>
          <cell r="K386">
            <v>-72000</v>
          </cell>
        </row>
        <row r="387">
          <cell r="A387" t="str">
            <v>80069600620</v>
          </cell>
          <cell r="B387">
            <v>80069</v>
          </cell>
          <cell r="C387">
            <v>600620</v>
          </cell>
          <cell r="D387" t="str">
            <v>Productive management</v>
          </cell>
          <cell r="E387" t="str">
            <v>Mary Free Bed</v>
          </cell>
          <cell r="F387">
            <v>4812.4399999999996</v>
          </cell>
          <cell r="G387">
            <v>2747.4</v>
          </cell>
          <cell r="H387">
            <v>0</v>
          </cell>
          <cell r="I387">
            <v>7559.84</v>
          </cell>
          <cell r="K387">
            <v>2747.4</v>
          </cell>
        </row>
        <row r="388">
          <cell r="A388" t="str">
            <v>80069605620</v>
          </cell>
          <cell r="B388">
            <v>80069</v>
          </cell>
          <cell r="C388">
            <v>605620</v>
          </cell>
          <cell r="D388" t="str">
            <v>PTO management</v>
          </cell>
          <cell r="E388" t="str">
            <v>Mary Free Bed</v>
          </cell>
          <cell r="F388">
            <v>408.52</v>
          </cell>
          <cell r="G388">
            <v>261.64999999999998</v>
          </cell>
          <cell r="H388">
            <v>32.700000000000003</v>
          </cell>
          <cell r="I388">
            <v>637.47</v>
          </cell>
          <cell r="K388">
            <v>228.95</v>
          </cell>
        </row>
        <row r="389">
          <cell r="A389" t="str">
            <v>80069608000</v>
          </cell>
          <cell r="B389">
            <v>80069</v>
          </cell>
          <cell r="C389">
            <v>608000</v>
          </cell>
          <cell r="D389" t="str">
            <v>FICA expense</v>
          </cell>
          <cell r="E389" t="str">
            <v>Mary Free Bed</v>
          </cell>
          <cell r="F389">
            <v>333.9</v>
          </cell>
          <cell r="G389">
            <v>189.46</v>
          </cell>
          <cell r="H389">
            <v>0</v>
          </cell>
          <cell r="I389">
            <v>523.36</v>
          </cell>
          <cell r="K389">
            <v>189.46</v>
          </cell>
        </row>
        <row r="390">
          <cell r="A390" t="str">
            <v>80069608880</v>
          </cell>
          <cell r="B390">
            <v>80069</v>
          </cell>
          <cell r="C390">
            <v>608880</v>
          </cell>
          <cell r="D390" t="str">
            <v>Frng ben staff alloc S&amp;W</v>
          </cell>
          <cell r="E390" t="str">
            <v>Mary Free Bed</v>
          </cell>
          <cell r="F390">
            <v>327.69</v>
          </cell>
          <cell r="G390">
            <v>152.01</v>
          </cell>
          <cell r="H390">
            <v>0</v>
          </cell>
          <cell r="I390">
            <v>479.7</v>
          </cell>
          <cell r="K390">
            <v>152.01</v>
          </cell>
        </row>
        <row r="391">
          <cell r="A391" t="str">
            <v>80069608890</v>
          </cell>
          <cell r="B391">
            <v>80069</v>
          </cell>
          <cell r="C391">
            <v>608890</v>
          </cell>
          <cell r="D391" t="str">
            <v>Frng ben staff allocFTEhr</v>
          </cell>
          <cell r="E391" t="str">
            <v>Mary Free Bed</v>
          </cell>
          <cell r="F391">
            <v>385.76</v>
          </cell>
          <cell r="G391">
            <v>164.26</v>
          </cell>
          <cell r="H391">
            <v>0</v>
          </cell>
          <cell r="I391">
            <v>550.02</v>
          </cell>
          <cell r="K391">
            <v>164.26</v>
          </cell>
        </row>
        <row r="392">
          <cell r="A392" t="str">
            <v>80069719000</v>
          </cell>
          <cell r="B392">
            <v>80069</v>
          </cell>
          <cell r="C392">
            <v>719000</v>
          </cell>
          <cell r="D392" t="str">
            <v>Non op eq earn unconsol a</v>
          </cell>
          <cell r="E392" t="str">
            <v>Mary Free Bed</v>
          </cell>
          <cell r="F392">
            <v>39980.21</v>
          </cell>
          <cell r="G392">
            <v>259791.18</v>
          </cell>
          <cell r="H392">
            <v>82898.679999999993</v>
          </cell>
          <cell r="I392">
            <v>216872.71</v>
          </cell>
          <cell r="K392">
            <v>176892.5</v>
          </cell>
        </row>
        <row r="393">
          <cell r="A393" t="str">
            <v>80099270000</v>
          </cell>
          <cell r="B393">
            <v>80099</v>
          </cell>
          <cell r="C393">
            <v>270000</v>
          </cell>
          <cell r="D393" t="str">
            <v>Unrest NA BB/retained ear</v>
          </cell>
          <cell r="E393" t="str">
            <v>Rebill- Payroll</v>
          </cell>
          <cell r="F393">
            <v>12826.04</v>
          </cell>
          <cell r="G393">
            <v>0</v>
          </cell>
          <cell r="H393">
            <v>0</v>
          </cell>
          <cell r="I393">
            <v>12826.04</v>
          </cell>
          <cell r="K393">
            <v>0</v>
          </cell>
        </row>
        <row r="394">
          <cell r="A394" t="str">
            <v>80099600030</v>
          </cell>
          <cell r="B394">
            <v>80099</v>
          </cell>
          <cell r="C394">
            <v>600030</v>
          </cell>
          <cell r="D394" t="str">
            <v>Clinical care RN</v>
          </cell>
          <cell r="E394" t="str">
            <v>Rebill- Payroll</v>
          </cell>
          <cell r="F394">
            <v>0</v>
          </cell>
          <cell r="G394">
            <v>2523.11</v>
          </cell>
          <cell r="H394">
            <v>0</v>
          </cell>
          <cell r="I394">
            <v>2523.11</v>
          </cell>
          <cell r="K394">
            <v>2523.11</v>
          </cell>
        </row>
        <row r="395">
          <cell r="A395" t="str">
            <v>80099600239</v>
          </cell>
          <cell r="B395">
            <v>80099</v>
          </cell>
          <cell r="C395">
            <v>600239</v>
          </cell>
          <cell r="D395" t="str">
            <v>IC labor RN</v>
          </cell>
          <cell r="E395" t="str">
            <v>Rebill- Payroll</v>
          </cell>
          <cell r="F395">
            <v>-814.58</v>
          </cell>
          <cell r="G395">
            <v>0</v>
          </cell>
          <cell r="H395">
            <v>0</v>
          </cell>
          <cell r="I395">
            <v>-814.58</v>
          </cell>
          <cell r="K395">
            <v>0</v>
          </cell>
        </row>
        <row r="396">
          <cell r="A396" t="str">
            <v>80099600650</v>
          </cell>
          <cell r="B396">
            <v>80099</v>
          </cell>
          <cell r="C396">
            <v>600650</v>
          </cell>
          <cell r="D396" t="str">
            <v>Productive support servic</v>
          </cell>
          <cell r="E396" t="str">
            <v>Rebill- Payroll</v>
          </cell>
          <cell r="F396">
            <v>750.32</v>
          </cell>
          <cell r="G396">
            <v>0</v>
          </cell>
          <cell r="H396">
            <v>0</v>
          </cell>
          <cell r="I396">
            <v>750.32</v>
          </cell>
          <cell r="K396">
            <v>0</v>
          </cell>
        </row>
        <row r="397">
          <cell r="A397" t="str">
            <v>80099601010</v>
          </cell>
          <cell r="B397">
            <v>80099</v>
          </cell>
          <cell r="C397">
            <v>601010</v>
          </cell>
          <cell r="D397" t="str">
            <v>OT RN</v>
          </cell>
          <cell r="E397" t="str">
            <v>Rebill- Payroll</v>
          </cell>
          <cell r="F397">
            <v>0</v>
          </cell>
          <cell r="G397">
            <v>296.70999999999998</v>
          </cell>
          <cell r="H397">
            <v>0</v>
          </cell>
          <cell r="I397">
            <v>296.70999999999998</v>
          </cell>
          <cell r="K397">
            <v>296.70999999999998</v>
          </cell>
        </row>
        <row r="398">
          <cell r="A398" t="str">
            <v>80099605530</v>
          </cell>
          <cell r="B398">
            <v>80099</v>
          </cell>
          <cell r="C398">
            <v>605530</v>
          </cell>
          <cell r="D398" t="str">
            <v>PTO RN</v>
          </cell>
          <cell r="E398" t="str">
            <v>Rebill- Payroll</v>
          </cell>
          <cell r="F398">
            <v>756.69</v>
          </cell>
          <cell r="G398">
            <v>0</v>
          </cell>
          <cell r="H398">
            <v>0</v>
          </cell>
          <cell r="I398">
            <v>756.69</v>
          </cell>
          <cell r="K398">
            <v>0</v>
          </cell>
        </row>
        <row r="399">
          <cell r="A399" t="str">
            <v>80099605660</v>
          </cell>
          <cell r="B399">
            <v>80099</v>
          </cell>
          <cell r="C399">
            <v>605660</v>
          </cell>
          <cell r="D399" t="str">
            <v>PTO clerical</v>
          </cell>
          <cell r="E399" t="str">
            <v>Rebill- Payroll</v>
          </cell>
          <cell r="F399">
            <v>0</v>
          </cell>
          <cell r="G399">
            <v>163.76</v>
          </cell>
          <cell r="H399">
            <v>0</v>
          </cell>
          <cell r="I399">
            <v>163.76</v>
          </cell>
          <cell r="K399">
            <v>163.76</v>
          </cell>
        </row>
        <row r="400">
          <cell r="A400" t="str">
            <v>80099608000</v>
          </cell>
          <cell r="B400">
            <v>80099</v>
          </cell>
          <cell r="C400">
            <v>608000</v>
          </cell>
          <cell r="D400" t="str">
            <v>FICA expense</v>
          </cell>
          <cell r="E400" t="str">
            <v>Rebill- Payroll</v>
          </cell>
          <cell r="F400">
            <v>109.76</v>
          </cell>
          <cell r="G400">
            <v>228.23</v>
          </cell>
          <cell r="H400">
            <v>0</v>
          </cell>
          <cell r="I400">
            <v>337.99</v>
          </cell>
          <cell r="K400">
            <v>228.23</v>
          </cell>
        </row>
        <row r="401">
          <cell r="A401" t="str">
            <v>80099608740</v>
          </cell>
          <cell r="B401">
            <v>80099</v>
          </cell>
          <cell r="C401">
            <v>608740</v>
          </cell>
          <cell r="D401" t="str">
            <v>Unemployment state</v>
          </cell>
          <cell r="E401" t="str">
            <v>Rebill- Payroll</v>
          </cell>
          <cell r="F401">
            <v>3.84</v>
          </cell>
          <cell r="G401">
            <v>0</v>
          </cell>
          <cell r="H401">
            <v>0</v>
          </cell>
          <cell r="I401">
            <v>3.84</v>
          </cell>
          <cell r="K401">
            <v>0</v>
          </cell>
        </row>
        <row r="402">
          <cell r="A402" t="str">
            <v>80100145000</v>
          </cell>
          <cell r="B402">
            <v>80100</v>
          </cell>
          <cell r="C402">
            <v>145000</v>
          </cell>
          <cell r="D402" t="str">
            <v>Prepaid expense other 1</v>
          </cell>
          <cell r="E402" t="str">
            <v>Marketing</v>
          </cell>
          <cell r="F402">
            <v>0</v>
          </cell>
          <cell r="G402">
            <v>13200</v>
          </cell>
          <cell r="H402">
            <v>0</v>
          </cell>
          <cell r="I402">
            <v>13200</v>
          </cell>
          <cell r="K402">
            <v>13200</v>
          </cell>
        </row>
        <row r="403">
          <cell r="A403" t="str">
            <v>80100210200</v>
          </cell>
          <cell r="B403">
            <v>80100</v>
          </cell>
          <cell r="C403">
            <v>210200</v>
          </cell>
          <cell r="D403" t="str">
            <v>AP manual 1</v>
          </cell>
          <cell r="E403" t="str">
            <v>Marketing</v>
          </cell>
          <cell r="F403">
            <v>-60000</v>
          </cell>
          <cell r="G403">
            <v>0</v>
          </cell>
          <cell r="H403">
            <v>0</v>
          </cell>
          <cell r="I403">
            <v>-60000</v>
          </cell>
          <cell r="K403">
            <v>0</v>
          </cell>
        </row>
        <row r="404">
          <cell r="A404" t="str">
            <v>80100270000</v>
          </cell>
          <cell r="B404">
            <v>80100</v>
          </cell>
          <cell r="C404">
            <v>270000</v>
          </cell>
          <cell r="D404" t="str">
            <v>Unrest NA BB/retained ear</v>
          </cell>
          <cell r="E404" t="str">
            <v>Marketing</v>
          </cell>
          <cell r="F404">
            <v>1922056.05</v>
          </cell>
          <cell r="G404">
            <v>0</v>
          </cell>
          <cell r="H404">
            <v>0</v>
          </cell>
          <cell r="I404">
            <v>1922056.05</v>
          </cell>
          <cell r="K404">
            <v>0</v>
          </cell>
        </row>
        <row r="405">
          <cell r="A405" t="str">
            <v>80100600620</v>
          </cell>
          <cell r="B405">
            <v>80100</v>
          </cell>
          <cell r="C405">
            <v>600620</v>
          </cell>
          <cell r="D405" t="str">
            <v>Productive management</v>
          </cell>
          <cell r="E405" t="str">
            <v>Marketing</v>
          </cell>
          <cell r="F405">
            <v>61324.29</v>
          </cell>
          <cell r="G405">
            <v>64289.82</v>
          </cell>
          <cell r="H405">
            <v>0</v>
          </cell>
          <cell r="I405">
            <v>125614.11</v>
          </cell>
          <cell r="K405">
            <v>64289.82</v>
          </cell>
        </row>
        <row r="406">
          <cell r="A406" t="str">
            <v>80100600630</v>
          </cell>
          <cell r="B406">
            <v>80100</v>
          </cell>
          <cell r="C406">
            <v>600630</v>
          </cell>
          <cell r="D406" t="str">
            <v>Productive professional</v>
          </cell>
          <cell r="E406" t="str">
            <v>Marketing</v>
          </cell>
          <cell r="F406">
            <v>47831.01</v>
          </cell>
          <cell r="G406">
            <v>33777.129999999997</v>
          </cell>
          <cell r="H406">
            <v>0</v>
          </cell>
          <cell r="I406">
            <v>81608.14</v>
          </cell>
          <cell r="K406">
            <v>33777.129999999997</v>
          </cell>
        </row>
        <row r="407">
          <cell r="A407" t="str">
            <v>80100603120</v>
          </cell>
          <cell r="B407">
            <v>80100</v>
          </cell>
          <cell r="C407">
            <v>603120</v>
          </cell>
          <cell r="D407" t="str">
            <v>Premium &amp; other managemen</v>
          </cell>
          <cell r="E407" t="str">
            <v>Marketing</v>
          </cell>
          <cell r="F407">
            <v>8550</v>
          </cell>
          <cell r="G407">
            <v>6250</v>
          </cell>
          <cell r="H407">
            <v>0</v>
          </cell>
          <cell r="I407">
            <v>14800</v>
          </cell>
          <cell r="K407">
            <v>6250</v>
          </cell>
        </row>
        <row r="408">
          <cell r="A408" t="str">
            <v>80100605620</v>
          </cell>
          <cell r="B408">
            <v>80100</v>
          </cell>
          <cell r="C408">
            <v>605620</v>
          </cell>
          <cell r="D408" t="str">
            <v>PTO management</v>
          </cell>
          <cell r="E408" t="str">
            <v>Marketing</v>
          </cell>
          <cell r="F408">
            <v>5040</v>
          </cell>
          <cell r="G408">
            <v>18144.490000000002</v>
          </cell>
          <cell r="H408">
            <v>0</v>
          </cell>
          <cell r="I408">
            <v>23184.49</v>
          </cell>
          <cell r="K408">
            <v>18144.490000000002</v>
          </cell>
        </row>
        <row r="409">
          <cell r="A409" t="str">
            <v>80100605630</v>
          </cell>
          <cell r="B409">
            <v>80100</v>
          </cell>
          <cell r="C409">
            <v>605630</v>
          </cell>
          <cell r="D409" t="str">
            <v>PTO professional</v>
          </cell>
          <cell r="E409" t="str">
            <v>Marketing</v>
          </cell>
          <cell r="F409">
            <v>9112.44</v>
          </cell>
          <cell r="G409">
            <v>5924.15</v>
          </cell>
          <cell r="H409">
            <v>1242.1600000000001</v>
          </cell>
          <cell r="I409">
            <v>13794.43</v>
          </cell>
          <cell r="K409">
            <v>4681.99</v>
          </cell>
        </row>
        <row r="410">
          <cell r="A410" t="str">
            <v>80100605670</v>
          </cell>
          <cell r="B410">
            <v>80100</v>
          </cell>
          <cell r="C410">
            <v>605670</v>
          </cell>
          <cell r="D410" t="str">
            <v>PTO Accrual change</v>
          </cell>
          <cell r="E410" t="str">
            <v>Marketing</v>
          </cell>
          <cell r="F410">
            <v>802.68</v>
          </cell>
          <cell r="G410">
            <v>2703.84</v>
          </cell>
          <cell r="H410">
            <v>13084.53</v>
          </cell>
          <cell r="I410">
            <v>-9578.01</v>
          </cell>
          <cell r="K410">
            <v>-10380.69</v>
          </cell>
        </row>
        <row r="411">
          <cell r="A411" t="str">
            <v>80100608000</v>
          </cell>
          <cell r="B411">
            <v>80100</v>
          </cell>
          <cell r="C411">
            <v>608000</v>
          </cell>
          <cell r="D411" t="str">
            <v>FICA expense</v>
          </cell>
          <cell r="E411" t="str">
            <v>Marketing</v>
          </cell>
          <cell r="F411">
            <v>9904.2199999999993</v>
          </cell>
          <cell r="G411">
            <v>9608.9500000000007</v>
          </cell>
          <cell r="H411">
            <v>0</v>
          </cell>
          <cell r="I411">
            <v>19513.169999999998</v>
          </cell>
          <cell r="K411">
            <v>9608.9500000000007</v>
          </cell>
        </row>
        <row r="412">
          <cell r="A412" t="str">
            <v>80100608880</v>
          </cell>
          <cell r="B412">
            <v>80100</v>
          </cell>
          <cell r="C412">
            <v>608880</v>
          </cell>
          <cell r="D412" t="str">
            <v>Frng ben staff alloc S&amp;W</v>
          </cell>
          <cell r="E412" t="str">
            <v>Marketing</v>
          </cell>
          <cell r="F412">
            <v>8259.59</v>
          </cell>
          <cell r="G412">
            <v>5949.55</v>
          </cell>
          <cell r="H412">
            <v>0</v>
          </cell>
          <cell r="I412">
            <v>14209.14</v>
          </cell>
          <cell r="K412">
            <v>5949.55</v>
          </cell>
        </row>
        <row r="413">
          <cell r="A413" t="str">
            <v>80100608890</v>
          </cell>
          <cell r="B413">
            <v>80100</v>
          </cell>
          <cell r="C413">
            <v>608890</v>
          </cell>
          <cell r="D413" t="str">
            <v>Frng ben staff allocFTEhr</v>
          </cell>
          <cell r="E413" t="str">
            <v>Marketing</v>
          </cell>
          <cell r="F413">
            <v>4885.7299999999996</v>
          </cell>
          <cell r="G413">
            <v>4782.78</v>
          </cell>
          <cell r="H413">
            <v>0</v>
          </cell>
          <cell r="I413">
            <v>9668.51</v>
          </cell>
          <cell r="K413">
            <v>4782.78</v>
          </cell>
        </row>
        <row r="414">
          <cell r="A414" t="str">
            <v>80100612990</v>
          </cell>
          <cell r="B414">
            <v>80100</v>
          </cell>
          <cell r="C414">
            <v>612990</v>
          </cell>
          <cell r="D414" t="str">
            <v>Other patient supplies</v>
          </cell>
          <cell r="E414" t="str">
            <v>Marketing</v>
          </cell>
          <cell r="F414">
            <v>73.86</v>
          </cell>
          <cell r="G414">
            <v>25.89</v>
          </cell>
          <cell r="H414">
            <v>0</v>
          </cell>
          <cell r="I414">
            <v>99.75</v>
          </cell>
          <cell r="K414">
            <v>25.89</v>
          </cell>
        </row>
        <row r="415">
          <cell r="A415" t="str">
            <v>80100614420</v>
          </cell>
          <cell r="B415">
            <v>80100</v>
          </cell>
          <cell r="C415">
            <v>614420</v>
          </cell>
          <cell r="D415" t="str">
            <v>Forms</v>
          </cell>
          <cell r="E415" t="str">
            <v>Marketing</v>
          </cell>
          <cell r="F415">
            <v>6000</v>
          </cell>
          <cell r="G415">
            <v>5300</v>
          </cell>
          <cell r="H415">
            <v>0</v>
          </cell>
          <cell r="I415">
            <v>11300</v>
          </cell>
          <cell r="K415">
            <v>5300</v>
          </cell>
        </row>
        <row r="416">
          <cell r="A416" t="str">
            <v>80100626220</v>
          </cell>
          <cell r="B416">
            <v>80100</v>
          </cell>
          <cell r="C416">
            <v>626220</v>
          </cell>
          <cell r="D416" t="str">
            <v>Consulting fees</v>
          </cell>
          <cell r="E416" t="str">
            <v>Marketing</v>
          </cell>
          <cell r="F416">
            <v>16353.89</v>
          </cell>
          <cell r="G416">
            <v>4682.8100000000004</v>
          </cell>
          <cell r="H416">
            <v>14976.7</v>
          </cell>
          <cell r="I416">
            <v>6060</v>
          </cell>
          <cell r="K416">
            <v>-10293.89</v>
          </cell>
        </row>
        <row r="417">
          <cell r="A417" t="str">
            <v>80100626280</v>
          </cell>
          <cell r="B417">
            <v>80100</v>
          </cell>
          <cell r="C417">
            <v>626280</v>
          </cell>
          <cell r="D417" t="str">
            <v>Software maint &amp; data ser</v>
          </cell>
          <cell r="E417" t="str">
            <v>Marketing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K417">
            <v>0</v>
          </cell>
        </row>
        <row r="418">
          <cell r="A418" t="str">
            <v>80100626500</v>
          </cell>
          <cell r="B418">
            <v>80100</v>
          </cell>
          <cell r="C418">
            <v>626500</v>
          </cell>
          <cell r="D418" t="str">
            <v>CRM &amp; digital platforms &amp;</v>
          </cell>
          <cell r="E418" t="str">
            <v>Marketing</v>
          </cell>
          <cell r="F418">
            <v>1211.5</v>
          </cell>
          <cell r="G418">
            <v>1304.25</v>
          </cell>
          <cell r="H418">
            <v>0</v>
          </cell>
          <cell r="I418">
            <v>2515.75</v>
          </cell>
          <cell r="K418">
            <v>1304.25</v>
          </cell>
        </row>
        <row r="419">
          <cell r="A419" t="str">
            <v>80100626510</v>
          </cell>
          <cell r="B419">
            <v>80100</v>
          </cell>
          <cell r="C419">
            <v>626510</v>
          </cell>
          <cell r="D419" t="str">
            <v>Advertising print expense</v>
          </cell>
          <cell r="E419" t="str">
            <v>Marketing</v>
          </cell>
          <cell r="F419">
            <v>2796.02</v>
          </cell>
          <cell r="G419">
            <v>0</v>
          </cell>
          <cell r="H419">
            <v>0</v>
          </cell>
          <cell r="I419">
            <v>2796.02</v>
          </cell>
          <cell r="K419">
            <v>0</v>
          </cell>
        </row>
        <row r="420">
          <cell r="A420" t="str">
            <v>80100626550</v>
          </cell>
          <cell r="B420">
            <v>80100</v>
          </cell>
          <cell r="C420">
            <v>626550</v>
          </cell>
          <cell r="D420" t="str">
            <v>Advertising digital media</v>
          </cell>
          <cell r="E420" t="str">
            <v>Marketing</v>
          </cell>
          <cell r="F420">
            <v>24529.14</v>
          </cell>
          <cell r="G420">
            <v>47275.59</v>
          </cell>
          <cell r="H420">
            <v>0</v>
          </cell>
          <cell r="I420">
            <v>71804.73</v>
          </cell>
          <cell r="K420">
            <v>47275.59</v>
          </cell>
        </row>
        <row r="421">
          <cell r="A421" t="str">
            <v>80100663010</v>
          </cell>
          <cell r="B421">
            <v>80100</v>
          </cell>
          <cell r="C421">
            <v>663010</v>
          </cell>
          <cell r="D421" t="str">
            <v>Dues &amp; memberships</v>
          </cell>
          <cell r="E421" t="str">
            <v>Marketing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K421">
            <v>0</v>
          </cell>
        </row>
        <row r="422">
          <cell r="A422" t="str">
            <v>80100663050</v>
          </cell>
          <cell r="B422">
            <v>80100</v>
          </cell>
          <cell r="C422">
            <v>663050</v>
          </cell>
          <cell r="D422" t="str">
            <v>Travel transportation</v>
          </cell>
          <cell r="E422" t="str">
            <v>Marketing</v>
          </cell>
          <cell r="F422">
            <v>766.78</v>
          </cell>
          <cell r="G422">
            <v>264.35000000000002</v>
          </cell>
          <cell r="H422">
            <v>0</v>
          </cell>
          <cell r="I422">
            <v>1031.1300000000001</v>
          </cell>
          <cell r="K422">
            <v>264.35000000000002</v>
          </cell>
        </row>
        <row r="423">
          <cell r="A423" t="str">
            <v>80100663090</v>
          </cell>
          <cell r="B423">
            <v>80100</v>
          </cell>
          <cell r="C423">
            <v>663090</v>
          </cell>
          <cell r="D423" t="str">
            <v>Travel EE reimb</v>
          </cell>
          <cell r="E423" t="str">
            <v>Marketing</v>
          </cell>
          <cell r="F423">
            <v>5578.23</v>
          </cell>
          <cell r="G423">
            <v>3847.11</v>
          </cell>
          <cell r="H423">
            <v>0</v>
          </cell>
          <cell r="I423">
            <v>9425.34</v>
          </cell>
          <cell r="K423">
            <v>3847.11</v>
          </cell>
        </row>
        <row r="424">
          <cell r="A424" t="str">
            <v>80100663100</v>
          </cell>
          <cell r="B424">
            <v>80100</v>
          </cell>
          <cell r="C424">
            <v>663100</v>
          </cell>
          <cell r="D424" t="str">
            <v>Meals &amp; entertainment</v>
          </cell>
          <cell r="E424" t="str">
            <v>Marketing</v>
          </cell>
          <cell r="F424">
            <v>261.48</v>
          </cell>
          <cell r="G424">
            <v>112.49</v>
          </cell>
          <cell r="H424">
            <v>0</v>
          </cell>
          <cell r="I424">
            <v>373.97</v>
          </cell>
          <cell r="K424">
            <v>112.49</v>
          </cell>
        </row>
        <row r="425">
          <cell r="A425" t="str">
            <v>80100663110</v>
          </cell>
          <cell r="B425">
            <v>80100</v>
          </cell>
          <cell r="C425">
            <v>663110</v>
          </cell>
          <cell r="D425" t="str">
            <v>Meals &amp; entertainment EE</v>
          </cell>
          <cell r="E425" t="str">
            <v>Marketing</v>
          </cell>
          <cell r="F425">
            <v>36.049999999999997</v>
          </cell>
          <cell r="G425">
            <v>0</v>
          </cell>
          <cell r="H425">
            <v>0</v>
          </cell>
          <cell r="I425">
            <v>36.049999999999997</v>
          </cell>
          <cell r="K425">
            <v>0</v>
          </cell>
        </row>
        <row r="426">
          <cell r="A426" t="str">
            <v>80100670430</v>
          </cell>
          <cell r="B426">
            <v>80100</v>
          </cell>
          <cell r="C426">
            <v>670430</v>
          </cell>
          <cell r="D426" t="str">
            <v>Permits licenses accredtn</v>
          </cell>
          <cell r="E426" t="str">
            <v>Marketing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K426">
            <v>0</v>
          </cell>
        </row>
        <row r="427">
          <cell r="A427" t="str">
            <v>80300145000</v>
          </cell>
          <cell r="B427">
            <v>80300</v>
          </cell>
          <cell r="C427">
            <v>145000</v>
          </cell>
          <cell r="D427" t="str">
            <v>Prepaid expense other 1</v>
          </cell>
          <cell r="E427" t="str">
            <v>Accounting &amp; Finance</v>
          </cell>
          <cell r="F427">
            <v>0</v>
          </cell>
          <cell r="G427">
            <v>6300</v>
          </cell>
          <cell r="H427">
            <v>0</v>
          </cell>
          <cell r="I427">
            <v>6300</v>
          </cell>
          <cell r="K427">
            <v>6300</v>
          </cell>
        </row>
        <row r="428">
          <cell r="A428" t="str">
            <v>80300270000</v>
          </cell>
          <cell r="B428">
            <v>80300</v>
          </cell>
          <cell r="C428">
            <v>270000</v>
          </cell>
          <cell r="D428" t="str">
            <v>Unrest NA BB/retained ear</v>
          </cell>
          <cell r="E428" t="str">
            <v>Accounting &amp; Finance</v>
          </cell>
          <cell r="F428">
            <v>29674264.149999999</v>
          </cell>
          <cell r="G428">
            <v>0</v>
          </cell>
          <cell r="H428">
            <v>0</v>
          </cell>
          <cell r="I428">
            <v>29674264.149999999</v>
          </cell>
          <cell r="K428">
            <v>0</v>
          </cell>
        </row>
        <row r="429">
          <cell r="A429" t="str">
            <v>80300559500</v>
          </cell>
          <cell r="B429">
            <v>80300</v>
          </cell>
          <cell r="C429">
            <v>559500</v>
          </cell>
          <cell r="D429" t="str">
            <v>Other operating revenue</v>
          </cell>
          <cell r="E429" t="str">
            <v>Accounting &amp; Finance</v>
          </cell>
          <cell r="F429">
            <v>-0.05</v>
          </cell>
          <cell r="G429">
            <v>0</v>
          </cell>
          <cell r="H429">
            <v>0</v>
          </cell>
          <cell r="I429">
            <v>-0.05</v>
          </cell>
          <cell r="K429">
            <v>0</v>
          </cell>
        </row>
        <row r="430">
          <cell r="A430" t="str">
            <v>80300590009</v>
          </cell>
          <cell r="B430">
            <v>80300</v>
          </cell>
          <cell r="C430">
            <v>590009</v>
          </cell>
          <cell r="D430" t="str">
            <v>IC rev other operating 1</v>
          </cell>
          <cell r="E430" t="str">
            <v>Accounting &amp; Finance</v>
          </cell>
          <cell r="F430">
            <v>-3000</v>
          </cell>
          <cell r="G430">
            <v>0</v>
          </cell>
          <cell r="H430">
            <v>3000</v>
          </cell>
          <cell r="I430">
            <v>-6000</v>
          </cell>
          <cell r="K430">
            <v>-3000</v>
          </cell>
        </row>
        <row r="431">
          <cell r="A431" t="str">
            <v>80300600620</v>
          </cell>
          <cell r="B431">
            <v>80300</v>
          </cell>
          <cell r="C431">
            <v>600620</v>
          </cell>
          <cell r="D431" t="str">
            <v>Productive management</v>
          </cell>
          <cell r="E431" t="str">
            <v>Accounting &amp; Finance</v>
          </cell>
          <cell r="F431">
            <v>476774.74</v>
          </cell>
          <cell r="G431">
            <v>549470.93999999994</v>
          </cell>
          <cell r="H431">
            <v>0</v>
          </cell>
          <cell r="I431">
            <v>1026245.68</v>
          </cell>
          <cell r="K431">
            <v>549470.93999999994</v>
          </cell>
        </row>
        <row r="432">
          <cell r="A432" t="str">
            <v>80300600630</v>
          </cell>
          <cell r="B432">
            <v>80300</v>
          </cell>
          <cell r="C432">
            <v>600630</v>
          </cell>
          <cell r="D432" t="str">
            <v>Productive professional</v>
          </cell>
          <cell r="E432" t="str">
            <v>Accounting &amp; Finance</v>
          </cell>
          <cell r="F432">
            <v>538563.43000000005</v>
          </cell>
          <cell r="G432">
            <v>563168.25</v>
          </cell>
          <cell r="H432">
            <v>0</v>
          </cell>
          <cell r="I432">
            <v>1101731.68</v>
          </cell>
          <cell r="K432">
            <v>563168.25</v>
          </cell>
        </row>
        <row r="433">
          <cell r="A433" t="str">
            <v>80300600660</v>
          </cell>
          <cell r="B433">
            <v>80300</v>
          </cell>
          <cell r="C433">
            <v>600660</v>
          </cell>
          <cell r="D433" t="str">
            <v>Productive clerical</v>
          </cell>
          <cell r="E433" t="str">
            <v>Accounting &amp; Finance</v>
          </cell>
          <cell r="F433">
            <v>231593.56</v>
          </cell>
          <cell r="G433">
            <v>247707.78</v>
          </cell>
          <cell r="H433">
            <v>0</v>
          </cell>
          <cell r="I433">
            <v>479301.34</v>
          </cell>
          <cell r="K433">
            <v>247707.78</v>
          </cell>
        </row>
        <row r="434">
          <cell r="A434" t="str">
            <v>80300600819</v>
          </cell>
          <cell r="B434">
            <v>80300</v>
          </cell>
          <cell r="C434">
            <v>600819</v>
          </cell>
          <cell r="D434" t="str">
            <v>IC labor professional</v>
          </cell>
          <cell r="E434" t="str">
            <v>Accounting &amp; Finance</v>
          </cell>
          <cell r="F434">
            <v>-299114.21999999997</v>
          </cell>
          <cell r="G434">
            <v>0</v>
          </cell>
          <cell r="H434">
            <v>299114.21999999997</v>
          </cell>
          <cell r="I434">
            <v>-598228.43999999994</v>
          </cell>
          <cell r="K434">
            <v>-299114.21999999997</v>
          </cell>
        </row>
        <row r="435">
          <cell r="A435" t="str">
            <v>80300600869</v>
          </cell>
          <cell r="B435">
            <v>80300</v>
          </cell>
          <cell r="C435">
            <v>600869</v>
          </cell>
          <cell r="D435" t="str">
            <v>Intraco labor professiona</v>
          </cell>
          <cell r="E435" t="str">
            <v>Accounting &amp; Finance</v>
          </cell>
          <cell r="F435">
            <v>-54672.76</v>
          </cell>
          <cell r="G435">
            <v>0</v>
          </cell>
          <cell r="H435">
            <v>69279.23</v>
          </cell>
          <cell r="I435">
            <v>-123951.99</v>
          </cell>
          <cell r="K435">
            <v>-69279.23</v>
          </cell>
        </row>
        <row r="436">
          <cell r="A436" t="str">
            <v>80300601100</v>
          </cell>
          <cell r="B436">
            <v>80300</v>
          </cell>
          <cell r="C436">
            <v>601100</v>
          </cell>
          <cell r="D436" t="str">
            <v>OT management</v>
          </cell>
          <cell r="E436" t="str">
            <v>Accounting &amp; Finance</v>
          </cell>
          <cell r="F436">
            <v>41132.97</v>
          </cell>
          <cell r="G436">
            <v>37691.69</v>
          </cell>
          <cell r="H436">
            <v>0</v>
          </cell>
          <cell r="I436">
            <v>78824.66</v>
          </cell>
          <cell r="K436">
            <v>37691.69</v>
          </cell>
        </row>
        <row r="437">
          <cell r="A437" t="str">
            <v>80300601110</v>
          </cell>
          <cell r="B437">
            <v>80300</v>
          </cell>
          <cell r="C437">
            <v>601110</v>
          </cell>
          <cell r="D437" t="str">
            <v>OT professional</v>
          </cell>
          <cell r="E437" t="str">
            <v>Accounting &amp; Finance</v>
          </cell>
          <cell r="F437">
            <v>114.72</v>
          </cell>
          <cell r="G437">
            <v>180.55</v>
          </cell>
          <cell r="H437">
            <v>18.79</v>
          </cell>
          <cell r="I437">
            <v>276.48</v>
          </cell>
          <cell r="K437">
            <v>161.76000000000002</v>
          </cell>
        </row>
        <row r="438">
          <cell r="A438" t="str">
            <v>80300601140</v>
          </cell>
          <cell r="B438">
            <v>80300</v>
          </cell>
          <cell r="C438">
            <v>601140</v>
          </cell>
          <cell r="D438" t="str">
            <v>OT clerical</v>
          </cell>
          <cell r="E438" t="str">
            <v>Accounting &amp; Finance</v>
          </cell>
          <cell r="F438">
            <v>8894.98</v>
          </cell>
          <cell r="G438">
            <v>8916.42</v>
          </cell>
          <cell r="H438">
            <v>0</v>
          </cell>
          <cell r="I438">
            <v>17811.400000000001</v>
          </cell>
          <cell r="K438">
            <v>8916.42</v>
          </cell>
        </row>
        <row r="439">
          <cell r="A439" t="str">
            <v>80300603120</v>
          </cell>
          <cell r="B439">
            <v>80300</v>
          </cell>
          <cell r="C439">
            <v>603120</v>
          </cell>
          <cell r="D439" t="str">
            <v>Premium &amp; other managemen</v>
          </cell>
          <cell r="E439" t="str">
            <v>Accounting &amp; Finance</v>
          </cell>
          <cell r="F439">
            <v>0</v>
          </cell>
          <cell r="G439">
            <v>216.65</v>
          </cell>
          <cell r="H439">
            <v>0</v>
          </cell>
          <cell r="I439">
            <v>216.65</v>
          </cell>
          <cell r="K439">
            <v>216.65</v>
          </cell>
        </row>
        <row r="440">
          <cell r="A440" t="str">
            <v>80300603160</v>
          </cell>
          <cell r="B440">
            <v>80300</v>
          </cell>
          <cell r="C440">
            <v>603160</v>
          </cell>
          <cell r="D440" t="str">
            <v>Premium &amp; other clerical</v>
          </cell>
          <cell r="E440" t="str">
            <v>Accounting &amp; Finance</v>
          </cell>
          <cell r="F440">
            <v>271.35000000000002</v>
          </cell>
          <cell r="G440">
            <v>19.079999999999998</v>
          </cell>
          <cell r="H440">
            <v>0</v>
          </cell>
          <cell r="I440">
            <v>290.43</v>
          </cell>
          <cell r="K440">
            <v>19.079999999999998</v>
          </cell>
        </row>
        <row r="441">
          <cell r="A441" t="str">
            <v>80300605620</v>
          </cell>
          <cell r="B441">
            <v>80300</v>
          </cell>
          <cell r="C441">
            <v>605620</v>
          </cell>
          <cell r="D441" t="str">
            <v>PTO management</v>
          </cell>
          <cell r="E441" t="str">
            <v>Accounting &amp; Finance</v>
          </cell>
          <cell r="F441">
            <v>108131.91</v>
          </cell>
          <cell r="G441">
            <v>31942.720000000001</v>
          </cell>
          <cell r="H441">
            <v>0</v>
          </cell>
          <cell r="I441">
            <v>140074.63</v>
          </cell>
          <cell r="K441">
            <v>31942.720000000001</v>
          </cell>
        </row>
        <row r="442">
          <cell r="A442" t="str">
            <v>80300605630</v>
          </cell>
          <cell r="B442">
            <v>80300</v>
          </cell>
          <cell r="C442">
            <v>605630</v>
          </cell>
          <cell r="D442" t="str">
            <v>PTO professional</v>
          </cell>
          <cell r="E442" t="str">
            <v>Accounting &amp; Finance</v>
          </cell>
          <cell r="F442">
            <v>85142.8</v>
          </cell>
          <cell r="G442">
            <v>62399.92</v>
          </cell>
          <cell r="H442">
            <v>0</v>
          </cell>
          <cell r="I442">
            <v>147542.72</v>
          </cell>
          <cell r="K442">
            <v>62399.92</v>
          </cell>
        </row>
        <row r="443">
          <cell r="A443" t="str">
            <v>80300605660</v>
          </cell>
          <cell r="B443">
            <v>80300</v>
          </cell>
          <cell r="C443">
            <v>605660</v>
          </cell>
          <cell r="D443" t="str">
            <v>PTO clerical</v>
          </cell>
          <cell r="E443" t="str">
            <v>Accounting &amp; Finance</v>
          </cell>
          <cell r="F443">
            <v>28401.89</v>
          </cell>
          <cell r="G443">
            <v>22499.15</v>
          </cell>
          <cell r="H443">
            <v>0</v>
          </cell>
          <cell r="I443">
            <v>50901.04</v>
          </cell>
          <cell r="K443">
            <v>22499.15</v>
          </cell>
        </row>
        <row r="444">
          <cell r="A444" t="str">
            <v>80300605670</v>
          </cell>
          <cell r="B444">
            <v>80300</v>
          </cell>
          <cell r="C444">
            <v>605670</v>
          </cell>
          <cell r="D444" t="str">
            <v>PTO Accrual change</v>
          </cell>
          <cell r="E444" t="str">
            <v>Accounting &amp; Finance</v>
          </cell>
          <cell r="F444">
            <v>-22326.48</v>
          </cell>
          <cell r="G444">
            <v>20367.87</v>
          </cell>
          <cell r="H444">
            <v>1458.07</v>
          </cell>
          <cell r="I444">
            <v>-3416.68</v>
          </cell>
          <cell r="K444">
            <v>18909.8</v>
          </cell>
        </row>
        <row r="445">
          <cell r="A445" t="str">
            <v>80300606120</v>
          </cell>
          <cell r="B445">
            <v>80300</v>
          </cell>
          <cell r="C445">
            <v>606120</v>
          </cell>
          <cell r="D445" t="str">
            <v>Other nonprod management</v>
          </cell>
          <cell r="E445" t="str">
            <v>Accounting &amp; Finance</v>
          </cell>
          <cell r="F445">
            <v>2228.5700000000002</v>
          </cell>
          <cell r="G445">
            <v>2500</v>
          </cell>
          <cell r="H445">
            <v>0</v>
          </cell>
          <cell r="I445">
            <v>4728.57</v>
          </cell>
          <cell r="K445">
            <v>2500</v>
          </cell>
        </row>
        <row r="446">
          <cell r="A446" t="str">
            <v>80300606130</v>
          </cell>
          <cell r="B446">
            <v>80300</v>
          </cell>
          <cell r="C446">
            <v>606130</v>
          </cell>
          <cell r="D446" t="str">
            <v>Other nonprod professiona</v>
          </cell>
          <cell r="E446" t="str">
            <v>Accounting &amp; Finance</v>
          </cell>
          <cell r="F446">
            <v>928.8</v>
          </cell>
          <cell r="G446">
            <v>1536.72</v>
          </cell>
          <cell r="H446">
            <v>0</v>
          </cell>
          <cell r="I446">
            <v>2465.52</v>
          </cell>
          <cell r="K446">
            <v>1536.72</v>
          </cell>
        </row>
        <row r="447">
          <cell r="A447" t="str">
            <v>80300606160</v>
          </cell>
          <cell r="B447">
            <v>80300</v>
          </cell>
          <cell r="C447">
            <v>606160</v>
          </cell>
          <cell r="D447" t="str">
            <v>Other nonprod clerical</v>
          </cell>
          <cell r="E447" t="str">
            <v>Accounting &amp; Finance</v>
          </cell>
          <cell r="F447">
            <v>6957.14</v>
          </cell>
          <cell r="G447">
            <v>7557.13</v>
          </cell>
          <cell r="H447">
            <v>0</v>
          </cell>
          <cell r="I447">
            <v>14514.27</v>
          </cell>
          <cell r="K447">
            <v>7557.13</v>
          </cell>
        </row>
        <row r="448">
          <cell r="A448" t="str">
            <v>80300608000</v>
          </cell>
          <cell r="B448">
            <v>80300</v>
          </cell>
          <cell r="C448">
            <v>608000</v>
          </cell>
          <cell r="D448" t="str">
            <v>FICA expense</v>
          </cell>
          <cell r="E448" t="str">
            <v>Accounting &amp; Finance</v>
          </cell>
          <cell r="F448">
            <v>109252.56</v>
          </cell>
          <cell r="G448">
            <v>112231.57</v>
          </cell>
          <cell r="H448">
            <v>0</v>
          </cell>
          <cell r="I448">
            <v>221484.13</v>
          </cell>
          <cell r="K448">
            <v>112231.57</v>
          </cell>
        </row>
        <row r="449">
          <cell r="A449" t="str">
            <v>80300608030</v>
          </cell>
          <cell r="B449">
            <v>80300</v>
          </cell>
          <cell r="C449">
            <v>608030</v>
          </cell>
          <cell r="D449" t="str">
            <v>EE contributions medical</v>
          </cell>
          <cell r="E449" t="str">
            <v>Accounting &amp; Finance</v>
          </cell>
          <cell r="F449">
            <v>0</v>
          </cell>
          <cell r="G449">
            <v>136.76</v>
          </cell>
          <cell r="H449">
            <v>0</v>
          </cell>
          <cell r="I449">
            <v>136.76</v>
          </cell>
          <cell r="K449">
            <v>136.76</v>
          </cell>
        </row>
        <row r="450">
          <cell r="A450" t="str">
            <v>80300608270</v>
          </cell>
          <cell r="B450">
            <v>80300</v>
          </cell>
          <cell r="C450">
            <v>608270</v>
          </cell>
          <cell r="D450" t="str">
            <v>ST disability</v>
          </cell>
          <cell r="E450" t="str">
            <v>Accounting &amp; Finance</v>
          </cell>
          <cell r="F450">
            <v>2863.22</v>
          </cell>
          <cell r="G450">
            <v>0</v>
          </cell>
          <cell r="H450">
            <v>0</v>
          </cell>
          <cell r="I450">
            <v>2863.22</v>
          </cell>
          <cell r="K450">
            <v>0</v>
          </cell>
        </row>
        <row r="451">
          <cell r="A451" t="str">
            <v>80300608740</v>
          </cell>
          <cell r="B451">
            <v>80300</v>
          </cell>
          <cell r="C451">
            <v>608740</v>
          </cell>
          <cell r="D451" t="str">
            <v>Unemployment state</v>
          </cell>
          <cell r="E451" t="str">
            <v>Accounting &amp; Finance</v>
          </cell>
          <cell r="F451">
            <v>51.73</v>
          </cell>
          <cell r="G451">
            <v>661.84</v>
          </cell>
          <cell r="H451">
            <v>103.84</v>
          </cell>
          <cell r="I451">
            <v>609.73</v>
          </cell>
          <cell r="K451">
            <v>558</v>
          </cell>
        </row>
        <row r="452">
          <cell r="A452" t="str">
            <v>80300608800</v>
          </cell>
          <cell r="B452">
            <v>80300</v>
          </cell>
          <cell r="C452">
            <v>608800</v>
          </cell>
          <cell r="D452" t="str">
            <v>Employee tuition reimb</v>
          </cell>
          <cell r="E452" t="str">
            <v>Accounting &amp; Finance</v>
          </cell>
          <cell r="F452">
            <v>1700</v>
          </cell>
          <cell r="G452">
            <v>0</v>
          </cell>
          <cell r="H452">
            <v>0</v>
          </cell>
          <cell r="I452">
            <v>1700</v>
          </cell>
          <cell r="K452">
            <v>0</v>
          </cell>
        </row>
        <row r="453">
          <cell r="A453" t="str">
            <v>80300608880</v>
          </cell>
          <cell r="B453">
            <v>80300</v>
          </cell>
          <cell r="C453">
            <v>608880</v>
          </cell>
          <cell r="D453" t="str">
            <v>Frng ben staff alloc S&amp;W</v>
          </cell>
          <cell r="E453" t="str">
            <v>Accounting &amp; Finance</v>
          </cell>
          <cell r="F453">
            <v>72020.28</v>
          </cell>
          <cell r="G453">
            <v>61088.55</v>
          </cell>
          <cell r="H453">
            <v>0</v>
          </cell>
          <cell r="I453">
            <v>133108.82999999999</v>
          </cell>
          <cell r="K453">
            <v>61088.55</v>
          </cell>
        </row>
        <row r="454">
          <cell r="A454" t="str">
            <v>80300608890</v>
          </cell>
          <cell r="B454">
            <v>80300</v>
          </cell>
          <cell r="C454">
            <v>608890</v>
          </cell>
          <cell r="D454" t="str">
            <v>Frng ben staff allocFTEhr</v>
          </cell>
          <cell r="E454" t="str">
            <v>Accounting &amp; Finance</v>
          </cell>
          <cell r="F454">
            <v>67997.3</v>
          </cell>
          <cell r="G454">
            <v>76082.320000000007</v>
          </cell>
          <cell r="H454">
            <v>0</v>
          </cell>
          <cell r="I454">
            <v>144079.62</v>
          </cell>
          <cell r="K454">
            <v>76082.320000000007</v>
          </cell>
        </row>
        <row r="455">
          <cell r="A455" t="str">
            <v>80300609549</v>
          </cell>
          <cell r="B455">
            <v>80300</v>
          </cell>
          <cell r="C455">
            <v>609549</v>
          </cell>
          <cell r="D455" t="str">
            <v>IC contract labor</v>
          </cell>
          <cell r="E455" t="str">
            <v>Accounting &amp; Finance</v>
          </cell>
          <cell r="F455">
            <v>-20363.54</v>
          </cell>
          <cell r="G455">
            <v>0</v>
          </cell>
          <cell r="H455">
            <v>0</v>
          </cell>
          <cell r="I455">
            <v>-20363.54</v>
          </cell>
          <cell r="K455">
            <v>0</v>
          </cell>
        </row>
        <row r="456">
          <cell r="A456" t="str">
            <v>80300614410</v>
          </cell>
          <cell r="B456">
            <v>80300</v>
          </cell>
          <cell r="C456">
            <v>614410</v>
          </cell>
          <cell r="D456" t="str">
            <v>EE reim office supplies</v>
          </cell>
          <cell r="E456" t="str">
            <v>Accounting &amp; Finance</v>
          </cell>
          <cell r="F456">
            <v>62.1</v>
          </cell>
          <cell r="G456">
            <v>65.2</v>
          </cell>
          <cell r="H456">
            <v>0</v>
          </cell>
          <cell r="I456">
            <v>127.3</v>
          </cell>
          <cell r="K456">
            <v>65.2</v>
          </cell>
        </row>
        <row r="457">
          <cell r="A457" t="str">
            <v>80300626280</v>
          </cell>
          <cell r="B457">
            <v>80300</v>
          </cell>
          <cell r="C457">
            <v>626280</v>
          </cell>
          <cell r="D457" t="str">
            <v>Software maint &amp; data ser</v>
          </cell>
          <cell r="E457" t="str">
            <v>Accounting &amp; Finance</v>
          </cell>
          <cell r="F457">
            <v>26073.38</v>
          </cell>
          <cell r="G457">
            <v>71346.33</v>
          </cell>
          <cell r="H457">
            <v>0</v>
          </cell>
          <cell r="I457">
            <v>97419.71</v>
          </cell>
          <cell r="K457">
            <v>71346.33</v>
          </cell>
        </row>
        <row r="458">
          <cell r="A458" t="str">
            <v>80300626300</v>
          </cell>
          <cell r="B458">
            <v>80300</v>
          </cell>
          <cell r="C458">
            <v>626300</v>
          </cell>
          <cell r="D458" t="str">
            <v>Collection agency fees</v>
          </cell>
          <cell r="E458" t="str">
            <v>Accounting &amp; Finance</v>
          </cell>
          <cell r="F458">
            <v>0</v>
          </cell>
          <cell r="G458">
            <v>9</v>
          </cell>
          <cell r="H458">
            <v>0</v>
          </cell>
          <cell r="I458">
            <v>9</v>
          </cell>
          <cell r="K458">
            <v>9</v>
          </cell>
        </row>
        <row r="459">
          <cell r="A459" t="str">
            <v>80300626330</v>
          </cell>
          <cell r="B459">
            <v>80300</v>
          </cell>
          <cell r="C459">
            <v>626330</v>
          </cell>
          <cell r="D459" t="str">
            <v>Billing fees</v>
          </cell>
          <cell r="E459" t="str">
            <v>Accounting &amp; Finance</v>
          </cell>
          <cell r="F459">
            <v>3033.21</v>
          </cell>
          <cell r="G459">
            <v>3568.09</v>
          </cell>
          <cell r="H459">
            <v>0</v>
          </cell>
          <cell r="I459">
            <v>6601.3</v>
          </cell>
          <cell r="K459">
            <v>3568.09</v>
          </cell>
        </row>
        <row r="460">
          <cell r="A460" t="str">
            <v>80300626340</v>
          </cell>
          <cell r="B460">
            <v>80300</v>
          </cell>
          <cell r="C460">
            <v>626340</v>
          </cell>
          <cell r="D460" t="str">
            <v>Record storage</v>
          </cell>
          <cell r="E460" t="str">
            <v>Accounting &amp; Finance</v>
          </cell>
          <cell r="F460">
            <v>817.85</v>
          </cell>
          <cell r="G460">
            <v>0</v>
          </cell>
          <cell r="H460">
            <v>817.85</v>
          </cell>
          <cell r="I460">
            <v>0</v>
          </cell>
          <cell r="K460">
            <v>-817.85</v>
          </cell>
        </row>
        <row r="461">
          <cell r="A461" t="str">
            <v>80300626370</v>
          </cell>
          <cell r="B461">
            <v>80300</v>
          </cell>
          <cell r="C461">
            <v>626370</v>
          </cell>
          <cell r="D461" t="str">
            <v>Recruiting exp non physic</v>
          </cell>
          <cell r="E461" t="str">
            <v>Accounting &amp; Finance</v>
          </cell>
          <cell r="F461">
            <v>0</v>
          </cell>
          <cell r="G461">
            <v>155.12</v>
          </cell>
          <cell r="H461">
            <v>0</v>
          </cell>
          <cell r="I461">
            <v>155.12</v>
          </cell>
          <cell r="K461">
            <v>155.12</v>
          </cell>
        </row>
        <row r="462">
          <cell r="A462" t="str">
            <v>80300627589</v>
          </cell>
          <cell r="B462">
            <v>80300</v>
          </cell>
          <cell r="C462">
            <v>627589</v>
          </cell>
          <cell r="D462" t="str">
            <v>IC purchased services oth</v>
          </cell>
          <cell r="E462" t="str">
            <v>Accounting &amp; Finance</v>
          </cell>
          <cell r="F462">
            <v>-83700.479999999996</v>
          </cell>
          <cell r="G462">
            <v>0</v>
          </cell>
          <cell r="H462">
            <v>83700.479999999996</v>
          </cell>
          <cell r="I462">
            <v>-167400.95999999999</v>
          </cell>
          <cell r="K462">
            <v>-83700.479999999996</v>
          </cell>
        </row>
        <row r="463">
          <cell r="A463" t="str">
            <v>80300650460</v>
          </cell>
          <cell r="B463">
            <v>80300</v>
          </cell>
          <cell r="C463">
            <v>650460</v>
          </cell>
          <cell r="D463" t="str">
            <v>EE reim communication exp</v>
          </cell>
          <cell r="E463" t="str">
            <v>Accounting &amp; Finance</v>
          </cell>
          <cell r="F463">
            <v>450</v>
          </cell>
          <cell r="G463">
            <v>450</v>
          </cell>
          <cell r="H463">
            <v>0</v>
          </cell>
          <cell r="I463">
            <v>900</v>
          </cell>
          <cell r="K463">
            <v>450</v>
          </cell>
        </row>
        <row r="464">
          <cell r="A464" t="str">
            <v>80300663050</v>
          </cell>
          <cell r="B464">
            <v>80300</v>
          </cell>
          <cell r="C464">
            <v>663050</v>
          </cell>
          <cell r="D464" t="str">
            <v>Travel transportation</v>
          </cell>
          <cell r="E464" t="str">
            <v>Accounting &amp; Finance</v>
          </cell>
          <cell r="F464">
            <v>9362.59</v>
          </cell>
          <cell r="G464">
            <v>2166.9499999999998</v>
          </cell>
          <cell r="H464">
            <v>0</v>
          </cell>
          <cell r="I464">
            <v>11529.54</v>
          </cell>
          <cell r="K464">
            <v>2166.9499999999998</v>
          </cell>
        </row>
        <row r="465">
          <cell r="A465" t="str">
            <v>80300663090</v>
          </cell>
          <cell r="B465">
            <v>80300</v>
          </cell>
          <cell r="C465">
            <v>663090</v>
          </cell>
          <cell r="D465" t="str">
            <v>Travel EE reimb</v>
          </cell>
          <cell r="E465" t="str">
            <v>Accounting &amp; Finance</v>
          </cell>
          <cell r="F465">
            <v>29.84</v>
          </cell>
          <cell r="G465">
            <v>95.63</v>
          </cell>
          <cell r="H465">
            <v>0</v>
          </cell>
          <cell r="I465">
            <v>125.47</v>
          </cell>
          <cell r="K465">
            <v>95.63</v>
          </cell>
        </row>
        <row r="466">
          <cell r="A466" t="str">
            <v>80300670430</v>
          </cell>
          <cell r="B466">
            <v>80300</v>
          </cell>
          <cell r="C466">
            <v>670430</v>
          </cell>
          <cell r="D466" t="str">
            <v>Permits licenses accredtn</v>
          </cell>
          <cell r="E466" t="str">
            <v>Accounting &amp; Finance</v>
          </cell>
          <cell r="F466">
            <v>0</v>
          </cell>
          <cell r="G466">
            <v>688</v>
          </cell>
          <cell r="H466">
            <v>0</v>
          </cell>
          <cell r="I466">
            <v>688</v>
          </cell>
          <cell r="K466">
            <v>688</v>
          </cell>
        </row>
        <row r="467">
          <cell r="A467" t="str">
            <v>80300672000</v>
          </cell>
          <cell r="B467">
            <v>80300</v>
          </cell>
          <cell r="C467">
            <v>672000</v>
          </cell>
          <cell r="D467" t="str">
            <v>Other misc exp EE reim</v>
          </cell>
          <cell r="E467" t="str">
            <v>Accounting &amp; Finance</v>
          </cell>
          <cell r="F467">
            <v>11.6</v>
          </cell>
          <cell r="G467">
            <v>0</v>
          </cell>
          <cell r="H467">
            <v>0</v>
          </cell>
          <cell r="I467">
            <v>11.6</v>
          </cell>
          <cell r="K467">
            <v>0</v>
          </cell>
        </row>
        <row r="468">
          <cell r="A468" t="str">
            <v>80500270000</v>
          </cell>
          <cell r="B468">
            <v>80500</v>
          </cell>
          <cell r="C468">
            <v>270000</v>
          </cell>
          <cell r="D468" t="str">
            <v>Unrest NA BB/retained ear</v>
          </cell>
          <cell r="E468" t="str">
            <v>Medical Staff</v>
          </cell>
          <cell r="F468">
            <v>3118795.47</v>
          </cell>
          <cell r="G468">
            <v>0</v>
          </cell>
          <cell r="H468">
            <v>0</v>
          </cell>
          <cell r="I468">
            <v>3118795.47</v>
          </cell>
          <cell r="K468">
            <v>0</v>
          </cell>
        </row>
        <row r="469">
          <cell r="A469" t="str">
            <v>80500600869</v>
          </cell>
          <cell r="B469">
            <v>80500</v>
          </cell>
          <cell r="C469">
            <v>600869</v>
          </cell>
          <cell r="D469" t="str">
            <v>Intraco labor professiona</v>
          </cell>
          <cell r="E469" t="str">
            <v>Medical Staff</v>
          </cell>
          <cell r="F469">
            <v>-14690.76</v>
          </cell>
          <cell r="G469">
            <v>0</v>
          </cell>
          <cell r="H469">
            <v>15864.03</v>
          </cell>
          <cell r="I469">
            <v>-30554.79</v>
          </cell>
          <cell r="K469">
            <v>-15864.03</v>
          </cell>
        </row>
        <row r="470">
          <cell r="A470" t="str">
            <v>80500608880</v>
          </cell>
          <cell r="B470">
            <v>80500</v>
          </cell>
          <cell r="C470">
            <v>608880</v>
          </cell>
          <cell r="D470" t="str">
            <v>Frng ben staff alloc S&amp;W</v>
          </cell>
          <cell r="E470" t="str">
            <v>Medical Staff</v>
          </cell>
          <cell r="F470">
            <v>-916.95</v>
          </cell>
          <cell r="G470">
            <v>0</v>
          </cell>
          <cell r="H470">
            <v>806.15</v>
          </cell>
          <cell r="I470">
            <v>-1723.1</v>
          </cell>
          <cell r="K470">
            <v>-806.15</v>
          </cell>
        </row>
        <row r="471">
          <cell r="A471" t="str">
            <v>80500608890</v>
          </cell>
          <cell r="B471">
            <v>80500</v>
          </cell>
          <cell r="C471">
            <v>608890</v>
          </cell>
          <cell r="D471" t="str">
            <v>Frng ben staff allocFTEhr</v>
          </cell>
          <cell r="E471" t="str">
            <v>Medical Staff</v>
          </cell>
          <cell r="F471">
            <v>-459.73</v>
          </cell>
          <cell r="G471">
            <v>0</v>
          </cell>
          <cell r="H471">
            <v>600.64</v>
          </cell>
          <cell r="I471">
            <v>-1060.3699999999999</v>
          </cell>
          <cell r="K471">
            <v>-600.64</v>
          </cell>
        </row>
        <row r="472">
          <cell r="A472" t="str">
            <v>80500663010</v>
          </cell>
          <cell r="B472">
            <v>80500</v>
          </cell>
          <cell r="C472">
            <v>663010</v>
          </cell>
          <cell r="D472" t="str">
            <v>Dues &amp; memberships</v>
          </cell>
          <cell r="E472" t="str">
            <v>Medical Staff</v>
          </cell>
          <cell r="F472">
            <v>3823.92</v>
          </cell>
          <cell r="G472">
            <v>5829.02</v>
          </cell>
          <cell r="H472">
            <v>0</v>
          </cell>
          <cell r="I472">
            <v>9652.94</v>
          </cell>
          <cell r="K472">
            <v>5829.02</v>
          </cell>
        </row>
        <row r="473">
          <cell r="A473" t="str">
            <v>80500663050</v>
          </cell>
          <cell r="B473">
            <v>80500</v>
          </cell>
          <cell r="C473">
            <v>663050</v>
          </cell>
          <cell r="D473" t="str">
            <v>Travel transportation</v>
          </cell>
          <cell r="E473" t="str">
            <v>Medical Staff</v>
          </cell>
          <cell r="F473">
            <v>20721.95</v>
          </cell>
          <cell r="G473">
            <v>14089.04</v>
          </cell>
          <cell r="H473">
            <v>0</v>
          </cell>
          <cell r="I473">
            <v>34810.99</v>
          </cell>
          <cell r="K473">
            <v>14089.04</v>
          </cell>
        </row>
        <row r="474">
          <cell r="A474" t="str">
            <v>80500663100</v>
          </cell>
          <cell r="B474">
            <v>80500</v>
          </cell>
          <cell r="C474">
            <v>663100</v>
          </cell>
          <cell r="D474" t="str">
            <v>Meals &amp; entertainment</v>
          </cell>
          <cell r="E474" t="str">
            <v>Medical Staff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K474">
            <v>0</v>
          </cell>
        </row>
        <row r="475">
          <cell r="A475" t="str">
            <v>80570270000</v>
          </cell>
          <cell r="B475">
            <v>80570</v>
          </cell>
          <cell r="C475">
            <v>270000</v>
          </cell>
          <cell r="D475" t="str">
            <v>Unrest NA BB/retained ear</v>
          </cell>
          <cell r="E475" t="str">
            <v>Clinical Services</v>
          </cell>
          <cell r="F475">
            <v>1145557.03</v>
          </cell>
          <cell r="G475">
            <v>0</v>
          </cell>
          <cell r="H475">
            <v>0</v>
          </cell>
          <cell r="I475">
            <v>1145557.03</v>
          </cell>
          <cell r="K475">
            <v>0</v>
          </cell>
        </row>
        <row r="476">
          <cell r="A476" t="str">
            <v>80570600030</v>
          </cell>
          <cell r="B476">
            <v>80570</v>
          </cell>
          <cell r="C476">
            <v>600030</v>
          </cell>
          <cell r="D476" t="str">
            <v>Clinical care RN</v>
          </cell>
          <cell r="E476" t="str">
            <v>Clinical Services</v>
          </cell>
          <cell r="F476">
            <v>122843.88</v>
          </cell>
          <cell r="G476">
            <v>153501.69</v>
          </cell>
          <cell r="H476">
            <v>0</v>
          </cell>
          <cell r="I476">
            <v>276345.57</v>
          </cell>
          <cell r="K476">
            <v>153501.69</v>
          </cell>
        </row>
        <row r="477">
          <cell r="A477" t="str">
            <v>80570600620</v>
          </cell>
          <cell r="B477">
            <v>80570</v>
          </cell>
          <cell r="C477">
            <v>600620</v>
          </cell>
          <cell r="D477" t="str">
            <v>Productive management</v>
          </cell>
          <cell r="E477" t="str">
            <v>Clinical Services</v>
          </cell>
          <cell r="F477">
            <v>198788.15</v>
          </cell>
          <cell r="G477">
            <v>292781.94</v>
          </cell>
          <cell r="H477">
            <v>0</v>
          </cell>
          <cell r="I477">
            <v>491570.09</v>
          </cell>
          <cell r="K477">
            <v>292781.94</v>
          </cell>
        </row>
        <row r="478">
          <cell r="A478" t="str">
            <v>80570600630</v>
          </cell>
          <cell r="B478">
            <v>80570</v>
          </cell>
          <cell r="C478">
            <v>600630</v>
          </cell>
          <cell r="D478" t="str">
            <v>Productive professional</v>
          </cell>
          <cell r="E478" t="str">
            <v>Clinical Services</v>
          </cell>
          <cell r="F478">
            <v>66151.37</v>
          </cell>
          <cell r="G478">
            <v>65693.83</v>
          </cell>
          <cell r="H478">
            <v>0</v>
          </cell>
          <cell r="I478">
            <v>131845.20000000001</v>
          </cell>
          <cell r="K478">
            <v>65693.83</v>
          </cell>
        </row>
        <row r="479">
          <cell r="A479" t="str">
            <v>80570605530</v>
          </cell>
          <cell r="B479">
            <v>80570</v>
          </cell>
          <cell r="C479">
            <v>605530</v>
          </cell>
          <cell r="D479" t="str">
            <v>PTO RN</v>
          </cell>
          <cell r="E479" t="str">
            <v>Clinical Services</v>
          </cell>
          <cell r="F479">
            <v>12558.51</v>
          </cell>
          <cell r="G479">
            <v>13213.75</v>
          </cell>
          <cell r="H479">
            <v>360.28</v>
          </cell>
          <cell r="I479">
            <v>25411.98</v>
          </cell>
          <cell r="K479">
            <v>12853.47</v>
          </cell>
        </row>
        <row r="480">
          <cell r="A480" t="str">
            <v>80570605620</v>
          </cell>
          <cell r="B480">
            <v>80570</v>
          </cell>
          <cell r="C480">
            <v>605620</v>
          </cell>
          <cell r="D480" t="str">
            <v>PTO management</v>
          </cell>
          <cell r="E480" t="str">
            <v>Clinical Services</v>
          </cell>
          <cell r="F480">
            <v>48317.34</v>
          </cell>
          <cell r="G480">
            <v>32328.71</v>
          </cell>
          <cell r="H480">
            <v>0</v>
          </cell>
          <cell r="I480">
            <v>80646.05</v>
          </cell>
          <cell r="K480">
            <v>32328.71</v>
          </cell>
        </row>
        <row r="481">
          <cell r="A481" t="str">
            <v>80570605630</v>
          </cell>
          <cell r="B481">
            <v>80570</v>
          </cell>
          <cell r="C481">
            <v>605630</v>
          </cell>
          <cell r="D481" t="str">
            <v>PTO professional</v>
          </cell>
          <cell r="E481" t="str">
            <v>Clinical Services</v>
          </cell>
          <cell r="F481">
            <v>6742.2</v>
          </cell>
          <cell r="G481">
            <v>1560.6</v>
          </cell>
          <cell r="H481">
            <v>0</v>
          </cell>
          <cell r="I481">
            <v>8302.7999999999993</v>
          </cell>
          <cell r="K481">
            <v>1560.6</v>
          </cell>
        </row>
        <row r="482">
          <cell r="A482" t="str">
            <v>80570605670</v>
          </cell>
          <cell r="B482">
            <v>80570</v>
          </cell>
          <cell r="C482">
            <v>605670</v>
          </cell>
          <cell r="D482" t="str">
            <v>PTO Accrual change</v>
          </cell>
          <cell r="E482" t="str">
            <v>Clinical Services</v>
          </cell>
          <cell r="F482">
            <v>-4378.1000000000004</v>
          </cell>
          <cell r="G482">
            <v>15865.05</v>
          </cell>
          <cell r="H482">
            <v>1417.65</v>
          </cell>
          <cell r="I482">
            <v>10069.299999999999</v>
          </cell>
          <cell r="K482">
            <v>14447.4</v>
          </cell>
        </row>
        <row r="483">
          <cell r="A483" t="str">
            <v>80570606030</v>
          </cell>
          <cell r="B483">
            <v>80570</v>
          </cell>
          <cell r="C483">
            <v>606030</v>
          </cell>
          <cell r="D483" t="str">
            <v>Other nonprod RN</v>
          </cell>
          <cell r="E483" t="str">
            <v>Clinical Services</v>
          </cell>
          <cell r="F483">
            <v>0</v>
          </cell>
          <cell r="G483">
            <v>4000</v>
          </cell>
          <cell r="H483">
            <v>0</v>
          </cell>
          <cell r="I483">
            <v>4000</v>
          </cell>
          <cell r="K483">
            <v>4000</v>
          </cell>
        </row>
        <row r="484">
          <cell r="A484" t="str">
            <v>80570608000</v>
          </cell>
          <cell r="B484">
            <v>80570</v>
          </cell>
          <cell r="C484">
            <v>608000</v>
          </cell>
          <cell r="D484" t="str">
            <v>FICA expense</v>
          </cell>
          <cell r="E484" t="str">
            <v>Clinical Services</v>
          </cell>
          <cell r="F484">
            <v>32333</v>
          </cell>
          <cell r="G484">
            <v>41823.18</v>
          </cell>
          <cell r="H484">
            <v>0</v>
          </cell>
          <cell r="I484">
            <v>74156.179999999993</v>
          </cell>
          <cell r="K484">
            <v>41823.18</v>
          </cell>
        </row>
        <row r="485">
          <cell r="A485" t="str">
            <v>80570608030</v>
          </cell>
          <cell r="B485">
            <v>80570</v>
          </cell>
          <cell r="C485">
            <v>608030</v>
          </cell>
          <cell r="D485" t="str">
            <v>EE contributions medical</v>
          </cell>
          <cell r="E485" t="str">
            <v>Clinical Services</v>
          </cell>
          <cell r="F485">
            <v>42.95</v>
          </cell>
          <cell r="G485">
            <v>0</v>
          </cell>
          <cell r="H485">
            <v>0</v>
          </cell>
          <cell r="I485">
            <v>42.95</v>
          </cell>
          <cell r="K485">
            <v>0</v>
          </cell>
        </row>
        <row r="486">
          <cell r="A486" t="str">
            <v>80570608880</v>
          </cell>
          <cell r="B486">
            <v>80570</v>
          </cell>
          <cell r="C486">
            <v>608880</v>
          </cell>
          <cell r="D486" t="str">
            <v>Frng ben staff alloc S&amp;W</v>
          </cell>
          <cell r="E486" t="str">
            <v>Clinical Services</v>
          </cell>
          <cell r="F486">
            <v>28282.5</v>
          </cell>
          <cell r="G486">
            <v>29465.48</v>
          </cell>
          <cell r="H486">
            <v>0</v>
          </cell>
          <cell r="I486">
            <v>57747.98</v>
          </cell>
          <cell r="K486">
            <v>29465.48</v>
          </cell>
        </row>
        <row r="487">
          <cell r="A487" t="str">
            <v>80570608890</v>
          </cell>
          <cell r="B487">
            <v>80570</v>
          </cell>
          <cell r="C487">
            <v>608890</v>
          </cell>
          <cell r="D487" t="str">
            <v>Frng ben staff allocFTEhr</v>
          </cell>
          <cell r="E487" t="str">
            <v>Clinical Services</v>
          </cell>
          <cell r="F487">
            <v>18549.02</v>
          </cell>
          <cell r="G487">
            <v>25021.58</v>
          </cell>
          <cell r="H487">
            <v>0</v>
          </cell>
          <cell r="I487">
            <v>43570.6</v>
          </cell>
          <cell r="K487">
            <v>25021.58</v>
          </cell>
        </row>
        <row r="488">
          <cell r="A488" t="str">
            <v>80570614410</v>
          </cell>
          <cell r="B488">
            <v>80570</v>
          </cell>
          <cell r="C488">
            <v>614410</v>
          </cell>
          <cell r="D488" t="str">
            <v>EE reim office supplies</v>
          </cell>
          <cell r="E488" t="str">
            <v>Clinical Services</v>
          </cell>
          <cell r="F488">
            <v>129.31</v>
          </cell>
          <cell r="G488">
            <v>0</v>
          </cell>
          <cell r="H488">
            <v>0</v>
          </cell>
          <cell r="I488">
            <v>129.31</v>
          </cell>
          <cell r="K488">
            <v>0</v>
          </cell>
        </row>
        <row r="489">
          <cell r="A489" t="str">
            <v>80570650460</v>
          </cell>
          <cell r="B489">
            <v>80570</v>
          </cell>
          <cell r="C489">
            <v>650460</v>
          </cell>
          <cell r="D489" t="str">
            <v>EE reim communication exp</v>
          </cell>
          <cell r="E489" t="str">
            <v>Clinical Services</v>
          </cell>
          <cell r="F489">
            <v>0</v>
          </cell>
          <cell r="G489">
            <v>50</v>
          </cell>
          <cell r="H489">
            <v>0</v>
          </cell>
          <cell r="I489">
            <v>50</v>
          </cell>
          <cell r="K489">
            <v>50</v>
          </cell>
        </row>
        <row r="490">
          <cell r="A490" t="str">
            <v>80570663090</v>
          </cell>
          <cell r="B490">
            <v>80570</v>
          </cell>
          <cell r="C490">
            <v>663090</v>
          </cell>
          <cell r="D490" t="str">
            <v>Travel EE reimb</v>
          </cell>
          <cell r="E490" t="str">
            <v>Clinical Services</v>
          </cell>
          <cell r="F490">
            <v>25482.26</v>
          </cell>
          <cell r="G490">
            <v>15931.89</v>
          </cell>
          <cell r="H490">
            <v>0</v>
          </cell>
          <cell r="I490">
            <v>41414.15</v>
          </cell>
          <cell r="K490">
            <v>15931.89</v>
          </cell>
        </row>
        <row r="491">
          <cell r="A491" t="str">
            <v>80570663110</v>
          </cell>
          <cell r="B491">
            <v>80570</v>
          </cell>
          <cell r="C491">
            <v>663110</v>
          </cell>
          <cell r="D491" t="str">
            <v>Meals &amp; entertainment EE</v>
          </cell>
          <cell r="E491" t="str">
            <v>Clinical Services</v>
          </cell>
          <cell r="F491">
            <v>646.72</v>
          </cell>
          <cell r="G491">
            <v>89.22</v>
          </cell>
          <cell r="H491">
            <v>0</v>
          </cell>
          <cell r="I491">
            <v>735.94</v>
          </cell>
          <cell r="K491">
            <v>89.22</v>
          </cell>
        </row>
        <row r="492">
          <cell r="A492" t="str">
            <v>80570663145</v>
          </cell>
          <cell r="B492">
            <v>80570</v>
          </cell>
          <cell r="C492">
            <v>663145</v>
          </cell>
          <cell r="D492" t="str">
            <v>License&amp;certification EE</v>
          </cell>
          <cell r="E492" t="str">
            <v>Clinical Services</v>
          </cell>
          <cell r="F492">
            <v>0</v>
          </cell>
          <cell r="G492">
            <v>217.23</v>
          </cell>
          <cell r="H492">
            <v>0</v>
          </cell>
          <cell r="I492">
            <v>217.23</v>
          </cell>
          <cell r="K492">
            <v>217.23</v>
          </cell>
        </row>
        <row r="493">
          <cell r="A493" t="str">
            <v>80570663152</v>
          </cell>
          <cell r="B493">
            <v>80570</v>
          </cell>
          <cell r="C493">
            <v>663152</v>
          </cell>
          <cell r="D493" t="str">
            <v>Meetings EE reimb</v>
          </cell>
          <cell r="E493" t="str">
            <v>Clinical Services</v>
          </cell>
          <cell r="F493">
            <v>0</v>
          </cell>
          <cell r="G493">
            <v>79</v>
          </cell>
          <cell r="H493">
            <v>0</v>
          </cell>
          <cell r="I493">
            <v>79</v>
          </cell>
          <cell r="K493">
            <v>79</v>
          </cell>
        </row>
        <row r="494">
          <cell r="A494" t="str">
            <v>80570672000</v>
          </cell>
          <cell r="B494">
            <v>80570</v>
          </cell>
          <cell r="C494">
            <v>672000</v>
          </cell>
          <cell r="D494" t="str">
            <v>Other misc exp EE reim</v>
          </cell>
          <cell r="E494" t="str">
            <v>Clinical Services</v>
          </cell>
          <cell r="F494">
            <v>386.31</v>
          </cell>
          <cell r="G494">
            <v>5</v>
          </cell>
          <cell r="H494">
            <v>0</v>
          </cell>
          <cell r="I494">
            <v>391.31</v>
          </cell>
          <cell r="K494">
            <v>5</v>
          </cell>
        </row>
        <row r="495">
          <cell r="A495" t="str">
            <v>81205220352</v>
          </cell>
          <cell r="B495">
            <v>81205</v>
          </cell>
          <cell r="C495">
            <v>220352</v>
          </cell>
          <cell r="D495" t="str">
            <v>Cur def rev CaresAct PRF</v>
          </cell>
          <cell r="E495" t="str">
            <v>COVID-19</v>
          </cell>
          <cell r="F495">
            <v>-303830.09000000003</v>
          </cell>
          <cell r="G495">
            <v>0</v>
          </cell>
          <cell r="H495">
            <v>0</v>
          </cell>
          <cell r="I495">
            <v>-303830.09000000003</v>
          </cell>
          <cell r="K495">
            <v>0</v>
          </cell>
        </row>
        <row r="496">
          <cell r="A496" t="str">
            <v>81205270000</v>
          </cell>
          <cell r="B496">
            <v>81205</v>
          </cell>
          <cell r="C496">
            <v>270000</v>
          </cell>
          <cell r="D496" t="str">
            <v>Unrest NA BB/retained ear</v>
          </cell>
          <cell r="E496" t="str">
            <v>COVID-19</v>
          </cell>
          <cell r="F496">
            <v>-305217.73</v>
          </cell>
          <cell r="G496">
            <v>0</v>
          </cell>
          <cell r="H496">
            <v>0</v>
          </cell>
          <cell r="I496">
            <v>-305217.73</v>
          </cell>
          <cell r="K496">
            <v>0</v>
          </cell>
        </row>
        <row r="497">
          <cell r="A497" t="str">
            <v>81205625110</v>
          </cell>
          <cell r="B497">
            <v>81205</v>
          </cell>
          <cell r="C497">
            <v>625110</v>
          </cell>
          <cell r="D497" t="str">
            <v>PMS laboratory</v>
          </cell>
          <cell r="E497" t="str">
            <v>COVID-19</v>
          </cell>
          <cell r="F497">
            <v>-21700</v>
          </cell>
          <cell r="G497">
            <v>0</v>
          </cell>
          <cell r="H497">
            <v>0</v>
          </cell>
          <cell r="I497">
            <v>-21700</v>
          </cell>
          <cell r="K497">
            <v>0</v>
          </cell>
        </row>
        <row r="498">
          <cell r="A498" t="str">
            <v>81208270000</v>
          </cell>
          <cell r="B498">
            <v>81208</v>
          </cell>
          <cell r="C498">
            <v>270000</v>
          </cell>
          <cell r="D498" t="str">
            <v>Unrest NA BB/retained ear</v>
          </cell>
          <cell r="E498" t="str">
            <v>COVID-19 Vaccine</v>
          </cell>
          <cell r="F498">
            <v>565.55999999999995</v>
          </cell>
          <cell r="G498">
            <v>0</v>
          </cell>
          <cell r="H498">
            <v>0</v>
          </cell>
          <cell r="I498">
            <v>565.55999999999995</v>
          </cell>
          <cell r="K498">
            <v>0</v>
          </cell>
        </row>
        <row r="499">
          <cell r="A499" t="str">
            <v>81800270000</v>
          </cell>
          <cell r="B499">
            <v>81800</v>
          </cell>
          <cell r="C499">
            <v>270000</v>
          </cell>
          <cell r="D499" t="str">
            <v>Unrest NA BB/retained ear</v>
          </cell>
          <cell r="E499" t="str">
            <v>Operations Management</v>
          </cell>
          <cell r="F499">
            <v>161257.46</v>
          </cell>
          <cell r="G499">
            <v>0</v>
          </cell>
          <cell r="H499">
            <v>0</v>
          </cell>
          <cell r="I499">
            <v>161257.46</v>
          </cell>
          <cell r="K499">
            <v>0</v>
          </cell>
        </row>
        <row r="500">
          <cell r="A500" t="str">
            <v>81800608890</v>
          </cell>
          <cell r="B500">
            <v>81800</v>
          </cell>
          <cell r="C500">
            <v>608890</v>
          </cell>
          <cell r="D500" t="str">
            <v>Frng ben staff allocFTEhr</v>
          </cell>
          <cell r="E500" t="str">
            <v>Operations Management</v>
          </cell>
          <cell r="F500">
            <v>0</v>
          </cell>
          <cell r="G500">
            <v>0</v>
          </cell>
          <cell r="H500">
            <v>244.75</v>
          </cell>
          <cell r="I500">
            <v>-244.75</v>
          </cell>
          <cell r="K500">
            <v>-244.75</v>
          </cell>
        </row>
        <row r="501">
          <cell r="A501" t="str">
            <v>81800663090</v>
          </cell>
          <cell r="B501">
            <v>81800</v>
          </cell>
          <cell r="C501">
            <v>663090</v>
          </cell>
          <cell r="D501" t="str">
            <v>Travel EE reimb</v>
          </cell>
          <cell r="E501" t="str">
            <v>Operations Management</v>
          </cell>
          <cell r="F501">
            <v>0</v>
          </cell>
          <cell r="G501">
            <v>544.96</v>
          </cell>
          <cell r="H501">
            <v>0</v>
          </cell>
          <cell r="I501">
            <v>544.96</v>
          </cell>
          <cell r="K501">
            <v>544.96</v>
          </cell>
        </row>
        <row r="502">
          <cell r="A502" t="str">
            <v>82500270000</v>
          </cell>
          <cell r="B502">
            <v>82500</v>
          </cell>
          <cell r="C502">
            <v>270000</v>
          </cell>
          <cell r="D502" t="str">
            <v>Unrest NA BB/retained ear</v>
          </cell>
          <cell r="E502" t="str">
            <v>HR Admin</v>
          </cell>
          <cell r="F502">
            <v>16600</v>
          </cell>
          <cell r="G502">
            <v>0</v>
          </cell>
          <cell r="H502">
            <v>0</v>
          </cell>
          <cell r="I502">
            <v>16600</v>
          </cell>
          <cell r="K502">
            <v>0</v>
          </cell>
        </row>
        <row r="503">
          <cell r="A503" t="str">
            <v>83000140849</v>
          </cell>
          <cell r="B503">
            <v>83000</v>
          </cell>
          <cell r="C503">
            <v>140849</v>
          </cell>
          <cell r="D503" t="str">
            <v>Intraco other AR</v>
          </cell>
          <cell r="E503" t="str">
            <v>Human Resources</v>
          </cell>
          <cell r="F503">
            <v>524.42999999999995</v>
          </cell>
          <cell r="G503">
            <v>0</v>
          </cell>
          <cell r="H503">
            <v>0</v>
          </cell>
          <cell r="I503">
            <v>524.42999999999995</v>
          </cell>
          <cell r="K503">
            <v>0</v>
          </cell>
        </row>
        <row r="504">
          <cell r="A504" t="str">
            <v>83000270000</v>
          </cell>
          <cell r="B504">
            <v>83000</v>
          </cell>
          <cell r="C504">
            <v>270000</v>
          </cell>
          <cell r="D504" t="str">
            <v>Unrest NA BB/retained ear</v>
          </cell>
          <cell r="E504" t="str">
            <v>Human Resources</v>
          </cell>
          <cell r="F504">
            <v>4718813.8499999996</v>
          </cell>
          <cell r="G504">
            <v>0</v>
          </cell>
          <cell r="H504">
            <v>0</v>
          </cell>
          <cell r="I504">
            <v>4718813.8499999996</v>
          </cell>
          <cell r="K504">
            <v>0</v>
          </cell>
        </row>
        <row r="505">
          <cell r="A505" t="str">
            <v>83000600620</v>
          </cell>
          <cell r="B505">
            <v>83000</v>
          </cell>
          <cell r="C505">
            <v>600620</v>
          </cell>
          <cell r="D505" t="str">
            <v>Productive management</v>
          </cell>
          <cell r="E505" t="str">
            <v>Human Resources</v>
          </cell>
          <cell r="F505">
            <v>180817.78</v>
          </cell>
          <cell r="G505">
            <v>167269.03</v>
          </cell>
          <cell r="H505">
            <v>0</v>
          </cell>
          <cell r="I505">
            <v>348086.81</v>
          </cell>
          <cell r="K505">
            <v>167269.03</v>
          </cell>
        </row>
        <row r="506">
          <cell r="A506" t="str">
            <v>83000600630</v>
          </cell>
          <cell r="B506">
            <v>83000</v>
          </cell>
          <cell r="C506">
            <v>600630</v>
          </cell>
          <cell r="D506" t="str">
            <v>Productive professional</v>
          </cell>
          <cell r="E506" t="str">
            <v>Human Resources</v>
          </cell>
          <cell r="F506">
            <v>155090.42000000001</v>
          </cell>
          <cell r="G506">
            <v>107358.19</v>
          </cell>
          <cell r="H506">
            <v>0</v>
          </cell>
          <cell r="I506">
            <v>262448.61</v>
          </cell>
          <cell r="K506">
            <v>107358.19</v>
          </cell>
        </row>
        <row r="507">
          <cell r="A507" t="str">
            <v>83000600660</v>
          </cell>
          <cell r="B507">
            <v>83000</v>
          </cell>
          <cell r="C507">
            <v>600660</v>
          </cell>
          <cell r="D507" t="str">
            <v>Productive clerical</v>
          </cell>
          <cell r="E507" t="str">
            <v>Human Resources</v>
          </cell>
          <cell r="F507">
            <v>0</v>
          </cell>
          <cell r="G507">
            <v>12852.11</v>
          </cell>
          <cell r="H507">
            <v>0</v>
          </cell>
          <cell r="I507">
            <v>12852.11</v>
          </cell>
          <cell r="K507">
            <v>12852.11</v>
          </cell>
        </row>
        <row r="508">
          <cell r="A508" t="str">
            <v>83000600869</v>
          </cell>
          <cell r="B508">
            <v>83000</v>
          </cell>
          <cell r="C508">
            <v>600869</v>
          </cell>
          <cell r="D508" t="str">
            <v>Intraco labor professiona</v>
          </cell>
          <cell r="E508" t="str">
            <v>Human Resources</v>
          </cell>
          <cell r="F508">
            <v>-3613.91</v>
          </cell>
          <cell r="G508">
            <v>0</v>
          </cell>
          <cell r="H508">
            <v>3860.01</v>
          </cell>
          <cell r="I508">
            <v>-7473.92</v>
          </cell>
          <cell r="K508">
            <v>-3860.01</v>
          </cell>
        </row>
        <row r="509">
          <cell r="A509" t="str">
            <v>83000601140</v>
          </cell>
          <cell r="B509">
            <v>83000</v>
          </cell>
          <cell r="C509">
            <v>601140</v>
          </cell>
          <cell r="D509" t="str">
            <v>OT clerical</v>
          </cell>
          <cell r="E509" t="str">
            <v>Human Resources</v>
          </cell>
          <cell r="F509">
            <v>0</v>
          </cell>
          <cell r="G509">
            <v>48.26</v>
          </cell>
          <cell r="H509">
            <v>0</v>
          </cell>
          <cell r="I509">
            <v>48.26</v>
          </cell>
          <cell r="K509">
            <v>48.26</v>
          </cell>
        </row>
        <row r="510">
          <cell r="A510" t="str">
            <v>83000603030</v>
          </cell>
          <cell r="B510">
            <v>83000</v>
          </cell>
          <cell r="C510">
            <v>603030</v>
          </cell>
          <cell r="D510" t="str">
            <v>Premium &amp; other RN</v>
          </cell>
          <cell r="E510" t="str">
            <v>Human Resources</v>
          </cell>
          <cell r="F510">
            <v>350</v>
          </cell>
          <cell r="G510">
            <v>0</v>
          </cell>
          <cell r="H510">
            <v>0</v>
          </cell>
          <cell r="I510">
            <v>350</v>
          </cell>
          <cell r="K510">
            <v>0</v>
          </cell>
        </row>
        <row r="511">
          <cell r="A511" t="str">
            <v>83000603110</v>
          </cell>
          <cell r="B511">
            <v>83000</v>
          </cell>
          <cell r="C511">
            <v>603110</v>
          </cell>
          <cell r="D511" t="str">
            <v>Premium &amp; other oth careg</v>
          </cell>
          <cell r="E511" t="str">
            <v>Human Resources</v>
          </cell>
          <cell r="F511">
            <v>1550</v>
          </cell>
          <cell r="G511">
            <v>0</v>
          </cell>
          <cell r="H511">
            <v>0</v>
          </cell>
          <cell r="I511">
            <v>1550</v>
          </cell>
          <cell r="K511">
            <v>0</v>
          </cell>
        </row>
        <row r="512">
          <cell r="A512" t="str">
            <v>83000603120</v>
          </cell>
          <cell r="B512">
            <v>83000</v>
          </cell>
          <cell r="C512">
            <v>603120</v>
          </cell>
          <cell r="D512" t="str">
            <v>Premium &amp; other managemen</v>
          </cell>
          <cell r="E512" t="str">
            <v>Human Resources</v>
          </cell>
          <cell r="F512">
            <v>250</v>
          </cell>
          <cell r="G512">
            <v>0</v>
          </cell>
          <cell r="H512">
            <v>0</v>
          </cell>
          <cell r="I512">
            <v>250</v>
          </cell>
          <cell r="K512">
            <v>0</v>
          </cell>
        </row>
        <row r="513">
          <cell r="A513" t="str">
            <v>83000603130</v>
          </cell>
          <cell r="B513">
            <v>83000</v>
          </cell>
          <cell r="C513">
            <v>603130</v>
          </cell>
          <cell r="D513" t="str">
            <v>Premium &amp; other professio</v>
          </cell>
          <cell r="E513" t="str">
            <v>Human Resources</v>
          </cell>
          <cell r="F513">
            <v>150</v>
          </cell>
          <cell r="G513">
            <v>0</v>
          </cell>
          <cell r="H513">
            <v>0</v>
          </cell>
          <cell r="I513">
            <v>150</v>
          </cell>
          <cell r="K513">
            <v>0</v>
          </cell>
        </row>
        <row r="514">
          <cell r="A514" t="str">
            <v>83000603150</v>
          </cell>
          <cell r="B514">
            <v>83000</v>
          </cell>
          <cell r="C514">
            <v>603150</v>
          </cell>
          <cell r="D514" t="str">
            <v>Premium &amp; other support s</v>
          </cell>
          <cell r="E514" t="str">
            <v>Human Resources</v>
          </cell>
          <cell r="F514">
            <v>800</v>
          </cell>
          <cell r="G514">
            <v>0</v>
          </cell>
          <cell r="H514">
            <v>0</v>
          </cell>
          <cell r="I514">
            <v>800</v>
          </cell>
          <cell r="K514">
            <v>0</v>
          </cell>
        </row>
        <row r="515">
          <cell r="A515" t="str">
            <v>83000603160</v>
          </cell>
          <cell r="B515">
            <v>83000</v>
          </cell>
          <cell r="C515">
            <v>603160</v>
          </cell>
          <cell r="D515" t="str">
            <v>Premium &amp; other clerical</v>
          </cell>
          <cell r="E515" t="str">
            <v>Human Resources</v>
          </cell>
          <cell r="F515">
            <v>350</v>
          </cell>
          <cell r="G515">
            <v>0</v>
          </cell>
          <cell r="H515">
            <v>0</v>
          </cell>
          <cell r="I515">
            <v>350</v>
          </cell>
          <cell r="K515">
            <v>0</v>
          </cell>
        </row>
        <row r="516">
          <cell r="A516" t="str">
            <v>83000605620</v>
          </cell>
          <cell r="B516">
            <v>83000</v>
          </cell>
          <cell r="C516">
            <v>605620</v>
          </cell>
          <cell r="D516" t="str">
            <v>PTO management</v>
          </cell>
          <cell r="E516" t="str">
            <v>Human Resources</v>
          </cell>
          <cell r="F516">
            <v>36195.839999999997</v>
          </cell>
          <cell r="G516">
            <v>29132.46</v>
          </cell>
          <cell r="H516">
            <v>1461.22</v>
          </cell>
          <cell r="I516">
            <v>63867.08</v>
          </cell>
          <cell r="K516">
            <v>27671.239999999998</v>
          </cell>
        </row>
        <row r="517">
          <cell r="A517" t="str">
            <v>83000605630</v>
          </cell>
          <cell r="B517">
            <v>83000</v>
          </cell>
          <cell r="C517">
            <v>605630</v>
          </cell>
          <cell r="D517" t="str">
            <v>PTO professional</v>
          </cell>
          <cell r="E517" t="str">
            <v>Human Resources</v>
          </cell>
          <cell r="F517">
            <v>10701.71</v>
          </cell>
          <cell r="G517">
            <v>6449.48</v>
          </cell>
          <cell r="H517">
            <v>1204.96</v>
          </cell>
          <cell r="I517">
            <v>15946.23</v>
          </cell>
          <cell r="K517">
            <v>5244.5199999999995</v>
          </cell>
        </row>
        <row r="518">
          <cell r="A518" t="str">
            <v>83000605660</v>
          </cell>
          <cell r="B518">
            <v>83000</v>
          </cell>
          <cell r="C518">
            <v>605660</v>
          </cell>
          <cell r="D518" t="str">
            <v>PTO clerical</v>
          </cell>
          <cell r="E518" t="str">
            <v>Human Resources</v>
          </cell>
          <cell r="F518">
            <v>0</v>
          </cell>
          <cell r="G518">
            <v>299.95</v>
          </cell>
          <cell r="H518">
            <v>4.91</v>
          </cell>
          <cell r="I518">
            <v>295.04000000000002</v>
          </cell>
          <cell r="K518">
            <v>295.03999999999996</v>
          </cell>
        </row>
        <row r="519">
          <cell r="A519" t="str">
            <v>83000605670</v>
          </cell>
          <cell r="B519">
            <v>83000</v>
          </cell>
          <cell r="C519">
            <v>605670</v>
          </cell>
          <cell r="D519" t="str">
            <v>PTO Accrual change</v>
          </cell>
          <cell r="E519" t="str">
            <v>Human Resources</v>
          </cell>
          <cell r="F519">
            <v>3994.18</v>
          </cell>
          <cell r="G519">
            <v>5898.5</v>
          </cell>
          <cell r="H519">
            <v>2245.06</v>
          </cell>
          <cell r="I519">
            <v>7647.62</v>
          </cell>
          <cell r="K519">
            <v>3653.44</v>
          </cell>
        </row>
        <row r="520">
          <cell r="A520" t="str">
            <v>83000606130</v>
          </cell>
          <cell r="B520">
            <v>83000</v>
          </cell>
          <cell r="C520">
            <v>606130</v>
          </cell>
          <cell r="D520" t="str">
            <v>Other nonprod professiona</v>
          </cell>
          <cell r="E520" t="str">
            <v>Human Resources</v>
          </cell>
          <cell r="F520">
            <v>0</v>
          </cell>
          <cell r="G520">
            <v>556.64</v>
          </cell>
          <cell r="H520">
            <v>0</v>
          </cell>
          <cell r="I520">
            <v>556.64</v>
          </cell>
          <cell r="K520">
            <v>556.64</v>
          </cell>
        </row>
        <row r="521">
          <cell r="A521" t="str">
            <v>83000608000</v>
          </cell>
          <cell r="B521">
            <v>83000</v>
          </cell>
          <cell r="C521">
            <v>608000</v>
          </cell>
          <cell r="D521" t="str">
            <v>FICA expense</v>
          </cell>
          <cell r="E521" t="str">
            <v>Human Resources</v>
          </cell>
          <cell r="F521">
            <v>23833.73</v>
          </cell>
          <cell r="G521">
            <v>23555.79</v>
          </cell>
          <cell r="H521">
            <v>0</v>
          </cell>
          <cell r="I521">
            <v>47389.52</v>
          </cell>
          <cell r="K521">
            <v>23555.79</v>
          </cell>
        </row>
        <row r="522">
          <cell r="A522" t="str">
            <v>83000608740</v>
          </cell>
          <cell r="B522">
            <v>83000</v>
          </cell>
          <cell r="C522">
            <v>608740</v>
          </cell>
          <cell r="D522" t="str">
            <v>Unemployment state</v>
          </cell>
          <cell r="E522" t="str">
            <v>Human Resources</v>
          </cell>
          <cell r="F522">
            <v>437.33</v>
          </cell>
          <cell r="G522">
            <v>205.84</v>
          </cell>
          <cell r="H522">
            <v>29.63</v>
          </cell>
          <cell r="I522">
            <v>613.54</v>
          </cell>
          <cell r="K522">
            <v>176.21</v>
          </cell>
        </row>
        <row r="523">
          <cell r="A523" t="str">
            <v>83000608800</v>
          </cell>
          <cell r="B523">
            <v>83000</v>
          </cell>
          <cell r="C523">
            <v>608800</v>
          </cell>
          <cell r="D523" t="str">
            <v>Employee tuition reimb</v>
          </cell>
          <cell r="E523" t="str">
            <v>Human Resources</v>
          </cell>
          <cell r="F523">
            <v>3000</v>
          </cell>
          <cell r="G523">
            <v>0</v>
          </cell>
          <cell r="H523">
            <v>0</v>
          </cell>
          <cell r="I523">
            <v>3000</v>
          </cell>
          <cell r="K523">
            <v>0</v>
          </cell>
        </row>
        <row r="524">
          <cell r="A524" t="str">
            <v>83000608820</v>
          </cell>
          <cell r="B524">
            <v>83000</v>
          </cell>
          <cell r="C524">
            <v>608820</v>
          </cell>
          <cell r="D524" t="str">
            <v>Employee discounts/awards</v>
          </cell>
          <cell r="E524" t="str">
            <v>Human Resources</v>
          </cell>
          <cell r="F524">
            <v>0</v>
          </cell>
          <cell r="G524">
            <v>274.92</v>
          </cell>
          <cell r="H524">
            <v>0</v>
          </cell>
          <cell r="I524">
            <v>274.92</v>
          </cell>
          <cell r="K524">
            <v>274.92</v>
          </cell>
        </row>
        <row r="525">
          <cell r="A525" t="str">
            <v>83000608880</v>
          </cell>
          <cell r="B525">
            <v>83000</v>
          </cell>
          <cell r="C525">
            <v>608880</v>
          </cell>
          <cell r="D525" t="str">
            <v>Frng ben staff alloc S&amp;W</v>
          </cell>
          <cell r="E525" t="str">
            <v>Human Resources</v>
          </cell>
          <cell r="F525">
            <v>24178.98</v>
          </cell>
          <cell r="G525">
            <v>16488.37</v>
          </cell>
          <cell r="H525">
            <v>0</v>
          </cell>
          <cell r="I525">
            <v>40667.35</v>
          </cell>
          <cell r="K525">
            <v>16488.37</v>
          </cell>
        </row>
        <row r="526">
          <cell r="A526" t="str">
            <v>83000608890</v>
          </cell>
          <cell r="B526">
            <v>83000</v>
          </cell>
          <cell r="C526">
            <v>608890</v>
          </cell>
          <cell r="D526" t="str">
            <v>Frng ben staff allocFTEhr</v>
          </cell>
          <cell r="E526" t="str">
            <v>Human Resources</v>
          </cell>
          <cell r="F526">
            <v>15567.51</v>
          </cell>
          <cell r="G526">
            <v>13285.87</v>
          </cell>
          <cell r="H526">
            <v>0</v>
          </cell>
          <cell r="I526">
            <v>28853.38</v>
          </cell>
          <cell r="K526">
            <v>13285.87</v>
          </cell>
        </row>
        <row r="527">
          <cell r="A527" t="str">
            <v>83000614400</v>
          </cell>
          <cell r="B527">
            <v>83000</v>
          </cell>
          <cell r="C527">
            <v>614400</v>
          </cell>
          <cell r="D527" t="str">
            <v>Office supplies</v>
          </cell>
          <cell r="E527" t="str">
            <v>Human Resources</v>
          </cell>
          <cell r="F527">
            <v>3220.38</v>
          </cell>
          <cell r="G527">
            <v>6933.6</v>
          </cell>
          <cell r="H527">
            <v>0</v>
          </cell>
          <cell r="I527">
            <v>10153.98</v>
          </cell>
          <cell r="K527">
            <v>6933.6</v>
          </cell>
        </row>
        <row r="528">
          <cell r="A528" t="str">
            <v>83000614410</v>
          </cell>
          <cell r="B528">
            <v>83000</v>
          </cell>
          <cell r="C528">
            <v>614410</v>
          </cell>
          <cell r="D528" t="str">
            <v>EE reim office supplies</v>
          </cell>
          <cell r="E528" t="str">
            <v>Human Resources</v>
          </cell>
          <cell r="F528">
            <v>30.69</v>
          </cell>
          <cell r="G528">
            <v>0</v>
          </cell>
          <cell r="H528">
            <v>0</v>
          </cell>
          <cell r="I528">
            <v>30.69</v>
          </cell>
          <cell r="K528">
            <v>0</v>
          </cell>
        </row>
        <row r="529">
          <cell r="A529" t="str">
            <v>83000614430</v>
          </cell>
          <cell r="B529">
            <v>83000</v>
          </cell>
          <cell r="C529">
            <v>614430</v>
          </cell>
          <cell r="D529" t="str">
            <v>Inbound freight on suppli</v>
          </cell>
          <cell r="E529" t="str">
            <v>Human Resources</v>
          </cell>
          <cell r="F529">
            <v>15</v>
          </cell>
          <cell r="G529">
            <v>11</v>
          </cell>
          <cell r="H529">
            <v>0</v>
          </cell>
          <cell r="I529">
            <v>26</v>
          </cell>
          <cell r="K529">
            <v>11</v>
          </cell>
        </row>
        <row r="530">
          <cell r="A530" t="str">
            <v>83000626370</v>
          </cell>
          <cell r="B530">
            <v>83000</v>
          </cell>
          <cell r="C530">
            <v>626370</v>
          </cell>
          <cell r="D530" t="str">
            <v>Recruiting exp non physic</v>
          </cell>
          <cell r="E530" t="str">
            <v>Human Resources</v>
          </cell>
          <cell r="F530">
            <v>361661.83</v>
          </cell>
          <cell r="G530">
            <v>418390.6</v>
          </cell>
          <cell r="H530">
            <v>0</v>
          </cell>
          <cell r="I530">
            <v>780052.43</v>
          </cell>
          <cell r="K530">
            <v>418390.6</v>
          </cell>
        </row>
        <row r="531">
          <cell r="A531" t="str">
            <v>83000626390</v>
          </cell>
          <cell r="B531">
            <v>83000</v>
          </cell>
          <cell r="C531">
            <v>626390</v>
          </cell>
          <cell r="D531" t="str">
            <v>EE reim recruiting exp</v>
          </cell>
          <cell r="E531" t="str">
            <v>Human Resources</v>
          </cell>
          <cell r="F531">
            <v>25</v>
          </cell>
          <cell r="G531">
            <v>0</v>
          </cell>
          <cell r="H531">
            <v>0</v>
          </cell>
          <cell r="I531">
            <v>25</v>
          </cell>
          <cell r="K531">
            <v>0</v>
          </cell>
        </row>
        <row r="532">
          <cell r="A532" t="str">
            <v>83000626550</v>
          </cell>
          <cell r="B532">
            <v>83000</v>
          </cell>
          <cell r="C532">
            <v>626550</v>
          </cell>
          <cell r="D532" t="str">
            <v>Advertising digital media</v>
          </cell>
          <cell r="E532" t="str">
            <v>Human Resources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K532">
            <v>0</v>
          </cell>
        </row>
        <row r="533">
          <cell r="A533" t="str">
            <v>83000626809</v>
          </cell>
          <cell r="B533">
            <v>83000</v>
          </cell>
          <cell r="C533">
            <v>626809</v>
          </cell>
          <cell r="D533" t="str">
            <v>IC exp hosp phys ntwk sup</v>
          </cell>
          <cell r="E533" t="str">
            <v>Human Resources</v>
          </cell>
          <cell r="F533">
            <v>349.35</v>
          </cell>
          <cell r="G533">
            <v>0</v>
          </cell>
          <cell r="H533">
            <v>0</v>
          </cell>
          <cell r="I533">
            <v>349.35</v>
          </cell>
          <cell r="K533">
            <v>0</v>
          </cell>
        </row>
        <row r="534">
          <cell r="A534" t="str">
            <v>83000650460</v>
          </cell>
          <cell r="B534">
            <v>83000</v>
          </cell>
          <cell r="C534">
            <v>650460</v>
          </cell>
          <cell r="D534" t="str">
            <v>EE reim communication exp</v>
          </cell>
          <cell r="E534" t="str">
            <v>Human Resources</v>
          </cell>
          <cell r="F534">
            <v>300</v>
          </cell>
          <cell r="G534">
            <v>265.75</v>
          </cell>
          <cell r="H534">
            <v>0</v>
          </cell>
          <cell r="I534">
            <v>565.75</v>
          </cell>
          <cell r="K534">
            <v>265.75</v>
          </cell>
        </row>
        <row r="535">
          <cell r="A535" t="str">
            <v>83000663010</v>
          </cell>
          <cell r="B535">
            <v>83000</v>
          </cell>
          <cell r="C535">
            <v>663010</v>
          </cell>
          <cell r="D535" t="str">
            <v>Dues &amp; memberships</v>
          </cell>
          <cell r="E535" t="str">
            <v>Human Resources</v>
          </cell>
          <cell r="F535">
            <v>0</v>
          </cell>
          <cell r="G535">
            <v>169</v>
          </cell>
          <cell r="H535">
            <v>0</v>
          </cell>
          <cell r="I535">
            <v>169</v>
          </cell>
          <cell r="K535">
            <v>169</v>
          </cell>
        </row>
        <row r="536">
          <cell r="A536" t="str">
            <v>83000663050</v>
          </cell>
          <cell r="B536">
            <v>83000</v>
          </cell>
          <cell r="C536">
            <v>663050</v>
          </cell>
          <cell r="D536" t="str">
            <v>Travel transportation</v>
          </cell>
          <cell r="E536" t="str">
            <v>Human Resources</v>
          </cell>
          <cell r="F536">
            <v>8360.7999999999993</v>
          </cell>
          <cell r="G536">
            <v>6750.24</v>
          </cell>
          <cell r="H536">
            <v>535.64</v>
          </cell>
          <cell r="I536">
            <v>14575.4</v>
          </cell>
          <cell r="K536">
            <v>6214.5999999999995</v>
          </cell>
        </row>
        <row r="537">
          <cell r="A537" t="str">
            <v>83000663090</v>
          </cell>
          <cell r="B537">
            <v>83000</v>
          </cell>
          <cell r="C537">
            <v>663090</v>
          </cell>
          <cell r="D537" t="str">
            <v>Travel EE reimb</v>
          </cell>
          <cell r="E537" t="str">
            <v>Human Resources</v>
          </cell>
          <cell r="F537">
            <v>4784.8599999999997</v>
          </cell>
          <cell r="G537">
            <v>2598.5700000000002</v>
          </cell>
          <cell r="H537">
            <v>0</v>
          </cell>
          <cell r="I537">
            <v>7383.43</v>
          </cell>
          <cell r="K537">
            <v>2598.5700000000002</v>
          </cell>
        </row>
        <row r="538">
          <cell r="A538" t="str">
            <v>83000663100</v>
          </cell>
          <cell r="B538">
            <v>83000</v>
          </cell>
          <cell r="C538">
            <v>663100</v>
          </cell>
          <cell r="D538" t="str">
            <v>Meals &amp; entertainment</v>
          </cell>
          <cell r="E538" t="str">
            <v>Human Resources</v>
          </cell>
          <cell r="F538">
            <v>346.51</v>
          </cell>
          <cell r="G538">
            <v>0</v>
          </cell>
          <cell r="H538">
            <v>0</v>
          </cell>
          <cell r="I538">
            <v>346.51</v>
          </cell>
          <cell r="K538">
            <v>0</v>
          </cell>
        </row>
        <row r="539">
          <cell r="A539" t="str">
            <v>83000663110</v>
          </cell>
          <cell r="B539">
            <v>83000</v>
          </cell>
          <cell r="C539">
            <v>663110</v>
          </cell>
          <cell r="D539" t="str">
            <v>Meals &amp; entertainment EE</v>
          </cell>
          <cell r="E539" t="str">
            <v>Human Resources</v>
          </cell>
          <cell r="F539">
            <v>713.2</v>
          </cell>
          <cell r="G539">
            <v>0</v>
          </cell>
          <cell r="H539">
            <v>0</v>
          </cell>
          <cell r="I539">
            <v>713.2</v>
          </cell>
          <cell r="K539">
            <v>0</v>
          </cell>
        </row>
        <row r="540">
          <cell r="A540" t="str">
            <v>83000663120</v>
          </cell>
          <cell r="B540">
            <v>83000</v>
          </cell>
          <cell r="C540">
            <v>663120</v>
          </cell>
          <cell r="D540" t="str">
            <v>Confernce seminar trainin</v>
          </cell>
          <cell r="E540" t="str">
            <v>Human Resources</v>
          </cell>
          <cell r="F540">
            <v>19900</v>
          </cell>
          <cell r="G540">
            <v>0</v>
          </cell>
          <cell r="H540">
            <v>0</v>
          </cell>
          <cell r="I540">
            <v>19900</v>
          </cell>
          <cell r="K540">
            <v>0</v>
          </cell>
        </row>
        <row r="541">
          <cell r="A541" t="str">
            <v>83000670820</v>
          </cell>
          <cell r="B541">
            <v>83000</v>
          </cell>
          <cell r="C541">
            <v>670820</v>
          </cell>
          <cell r="D541" t="str">
            <v>Postage &amp; mailing</v>
          </cell>
          <cell r="E541" t="str">
            <v>Human Resources</v>
          </cell>
          <cell r="F541">
            <v>0</v>
          </cell>
          <cell r="G541">
            <v>97.18</v>
          </cell>
          <cell r="H541">
            <v>0</v>
          </cell>
          <cell r="I541">
            <v>97.18</v>
          </cell>
          <cell r="K541">
            <v>97.18</v>
          </cell>
        </row>
        <row r="542">
          <cell r="A542" t="str">
            <v>83000672000</v>
          </cell>
          <cell r="B542">
            <v>83000</v>
          </cell>
          <cell r="C542">
            <v>672000</v>
          </cell>
          <cell r="D542" t="str">
            <v>Other misc exp EE reim</v>
          </cell>
          <cell r="E542" t="str">
            <v>Human Resources</v>
          </cell>
          <cell r="F542">
            <v>505.5</v>
          </cell>
          <cell r="G542">
            <v>0</v>
          </cell>
          <cell r="H542">
            <v>0</v>
          </cell>
          <cell r="I542">
            <v>505.5</v>
          </cell>
          <cell r="K542">
            <v>0</v>
          </cell>
        </row>
        <row r="543">
          <cell r="A543" t="str">
            <v>83197270000</v>
          </cell>
          <cell r="B543">
            <v>83197</v>
          </cell>
          <cell r="C543">
            <v>270000</v>
          </cell>
          <cell r="D543" t="str">
            <v>Unrest NA BB/retained ear</v>
          </cell>
          <cell r="E543" t="str">
            <v>Termed Dept</v>
          </cell>
          <cell r="F543">
            <v>-29.64</v>
          </cell>
          <cell r="G543">
            <v>0</v>
          </cell>
          <cell r="H543">
            <v>0</v>
          </cell>
          <cell r="I543">
            <v>-29.64</v>
          </cell>
          <cell r="K543">
            <v>0</v>
          </cell>
        </row>
        <row r="544">
          <cell r="A544" t="str">
            <v>83197605620</v>
          </cell>
          <cell r="B544">
            <v>83197</v>
          </cell>
          <cell r="C544">
            <v>605620</v>
          </cell>
          <cell r="D544" t="str">
            <v>PTO management</v>
          </cell>
          <cell r="E544" t="str">
            <v>Termed Dept</v>
          </cell>
          <cell r="F544">
            <v>89.89</v>
          </cell>
          <cell r="G544">
            <v>19051.2</v>
          </cell>
          <cell r="H544">
            <v>0</v>
          </cell>
          <cell r="I544">
            <v>19141.09</v>
          </cell>
          <cell r="K544">
            <v>19051.2</v>
          </cell>
        </row>
        <row r="545">
          <cell r="A545" t="str">
            <v>83197605630</v>
          </cell>
          <cell r="B545">
            <v>83197</v>
          </cell>
          <cell r="C545">
            <v>605630</v>
          </cell>
          <cell r="D545" t="str">
            <v>PTO professional</v>
          </cell>
          <cell r="E545" t="str">
            <v>Termed Dept</v>
          </cell>
          <cell r="F545">
            <v>16815.79</v>
          </cell>
          <cell r="G545">
            <v>0</v>
          </cell>
          <cell r="H545">
            <v>0</v>
          </cell>
          <cell r="I545">
            <v>16815.79</v>
          </cell>
          <cell r="K545">
            <v>0</v>
          </cell>
        </row>
        <row r="546">
          <cell r="A546" t="str">
            <v>83197605650</v>
          </cell>
          <cell r="B546">
            <v>83197</v>
          </cell>
          <cell r="C546">
            <v>605650</v>
          </cell>
          <cell r="D546" t="str">
            <v>PTO support services</v>
          </cell>
          <cell r="E546" t="str">
            <v>Termed Dept</v>
          </cell>
          <cell r="F546">
            <v>1614.86</v>
          </cell>
          <cell r="G546">
            <v>0</v>
          </cell>
          <cell r="H546">
            <v>0</v>
          </cell>
          <cell r="I546">
            <v>1614.86</v>
          </cell>
          <cell r="K546">
            <v>0</v>
          </cell>
        </row>
        <row r="547">
          <cell r="A547" t="str">
            <v>83197605660</v>
          </cell>
          <cell r="B547">
            <v>83197</v>
          </cell>
          <cell r="C547">
            <v>605660</v>
          </cell>
          <cell r="D547" t="str">
            <v>PTO clerical</v>
          </cell>
          <cell r="E547" t="str">
            <v>Termed Dept</v>
          </cell>
          <cell r="F547">
            <v>525.82000000000005</v>
          </cell>
          <cell r="G547">
            <v>0</v>
          </cell>
          <cell r="H547">
            <v>0</v>
          </cell>
          <cell r="I547">
            <v>525.82000000000005</v>
          </cell>
          <cell r="K547">
            <v>0</v>
          </cell>
        </row>
        <row r="548">
          <cell r="A548" t="str">
            <v>83197605670</v>
          </cell>
          <cell r="B548">
            <v>83197</v>
          </cell>
          <cell r="C548">
            <v>605670</v>
          </cell>
          <cell r="D548" t="str">
            <v>PTO Accrual change</v>
          </cell>
          <cell r="E548" t="str">
            <v>Termed Dept</v>
          </cell>
          <cell r="F548">
            <v>-18561.28</v>
          </cell>
          <cell r="G548">
            <v>0</v>
          </cell>
          <cell r="H548">
            <v>18982.240000000002</v>
          </cell>
          <cell r="I548">
            <v>-37543.519999999997</v>
          </cell>
          <cell r="K548">
            <v>-18982.240000000002</v>
          </cell>
        </row>
        <row r="549">
          <cell r="A549" t="str">
            <v>83197608000</v>
          </cell>
          <cell r="B549">
            <v>83197</v>
          </cell>
          <cell r="C549">
            <v>608000</v>
          </cell>
          <cell r="D549" t="str">
            <v>FICA expense</v>
          </cell>
          <cell r="E549" t="str">
            <v>Termed Dept</v>
          </cell>
          <cell r="F549">
            <v>1401.97</v>
          </cell>
          <cell r="G549">
            <v>1388.55</v>
          </cell>
          <cell r="H549">
            <v>348.85</v>
          </cell>
          <cell r="I549">
            <v>2441.67</v>
          </cell>
          <cell r="K549">
            <v>1039.6999999999998</v>
          </cell>
        </row>
        <row r="550">
          <cell r="A550" t="str">
            <v>83197608280</v>
          </cell>
          <cell r="B550">
            <v>83197</v>
          </cell>
          <cell r="C550">
            <v>608280</v>
          </cell>
          <cell r="D550" t="str">
            <v>ST disability EE contribu</v>
          </cell>
          <cell r="E550" t="str">
            <v>Termed Dept</v>
          </cell>
          <cell r="F550">
            <v>0</v>
          </cell>
          <cell r="G550">
            <v>0</v>
          </cell>
          <cell r="H550">
            <v>96.1</v>
          </cell>
          <cell r="I550">
            <v>-96.1</v>
          </cell>
          <cell r="K550">
            <v>-96.1</v>
          </cell>
        </row>
        <row r="551">
          <cell r="A551" t="str">
            <v>83197608800</v>
          </cell>
          <cell r="B551">
            <v>83197</v>
          </cell>
          <cell r="C551">
            <v>608800</v>
          </cell>
          <cell r="D551" t="str">
            <v>Employee tuition reimb</v>
          </cell>
          <cell r="E551" t="str">
            <v>Termed Dept</v>
          </cell>
          <cell r="F551">
            <v>3908.57</v>
          </cell>
          <cell r="G551">
            <v>0</v>
          </cell>
          <cell r="H551">
            <v>0</v>
          </cell>
          <cell r="I551">
            <v>3908.57</v>
          </cell>
          <cell r="K551">
            <v>0</v>
          </cell>
        </row>
        <row r="552">
          <cell r="A552" t="str">
            <v>83197608880</v>
          </cell>
          <cell r="B552">
            <v>83197</v>
          </cell>
          <cell r="C552">
            <v>608880</v>
          </cell>
          <cell r="D552" t="str">
            <v>Frng ben staff alloc S&amp;W</v>
          </cell>
          <cell r="E552" t="str">
            <v>Termed Dept</v>
          </cell>
          <cell r="F552">
            <v>32.1</v>
          </cell>
          <cell r="G552">
            <v>2.5</v>
          </cell>
          <cell r="H552">
            <v>0</v>
          </cell>
          <cell r="I552">
            <v>34.6</v>
          </cell>
          <cell r="K552">
            <v>2.5</v>
          </cell>
        </row>
        <row r="553">
          <cell r="A553" t="str">
            <v>83197608890</v>
          </cell>
          <cell r="B553">
            <v>83197</v>
          </cell>
          <cell r="C553">
            <v>608890</v>
          </cell>
          <cell r="D553" t="str">
            <v>Frng ben staff allocFTEhr</v>
          </cell>
          <cell r="E553" t="str">
            <v>Termed Dept</v>
          </cell>
          <cell r="F553">
            <v>31.13</v>
          </cell>
          <cell r="G553">
            <v>0</v>
          </cell>
          <cell r="H553">
            <v>0</v>
          </cell>
          <cell r="I553">
            <v>31.13</v>
          </cell>
          <cell r="K553">
            <v>0</v>
          </cell>
        </row>
        <row r="554">
          <cell r="A554" t="str">
            <v>83197663090</v>
          </cell>
          <cell r="B554">
            <v>83197</v>
          </cell>
          <cell r="C554">
            <v>663090</v>
          </cell>
          <cell r="D554" t="str">
            <v>Travel EE reimb</v>
          </cell>
          <cell r="E554" t="str">
            <v>Termed Dept</v>
          </cell>
          <cell r="F554">
            <v>438.43</v>
          </cell>
          <cell r="G554">
            <v>0</v>
          </cell>
          <cell r="H554">
            <v>0</v>
          </cell>
          <cell r="I554">
            <v>438.43</v>
          </cell>
          <cell r="K554">
            <v>0</v>
          </cell>
        </row>
        <row r="555">
          <cell r="A555" t="str">
            <v>83197663110</v>
          </cell>
          <cell r="B555">
            <v>83197</v>
          </cell>
          <cell r="C555">
            <v>663110</v>
          </cell>
          <cell r="D555" t="str">
            <v>Meals &amp; entertainment EE</v>
          </cell>
          <cell r="E555" t="str">
            <v>Termed Dept</v>
          </cell>
          <cell r="F555">
            <v>65.760000000000005</v>
          </cell>
          <cell r="G555">
            <v>0</v>
          </cell>
          <cell r="H555">
            <v>0</v>
          </cell>
          <cell r="I555">
            <v>65.760000000000005</v>
          </cell>
          <cell r="K555">
            <v>0</v>
          </cell>
        </row>
        <row r="556">
          <cell r="A556" t="str">
            <v>83197663152</v>
          </cell>
          <cell r="B556">
            <v>83197</v>
          </cell>
          <cell r="C556">
            <v>663152</v>
          </cell>
          <cell r="D556" t="str">
            <v>Meetings EE reimb</v>
          </cell>
          <cell r="E556" t="str">
            <v>Termed Dept</v>
          </cell>
          <cell r="F556">
            <v>2575.9299999999998</v>
          </cell>
          <cell r="G556">
            <v>0</v>
          </cell>
          <cell r="H556">
            <v>0</v>
          </cell>
          <cell r="I556">
            <v>2575.9299999999998</v>
          </cell>
          <cell r="K556">
            <v>0</v>
          </cell>
        </row>
        <row r="557">
          <cell r="A557" t="str">
            <v>83197672000</v>
          </cell>
          <cell r="B557">
            <v>83197</v>
          </cell>
          <cell r="C557">
            <v>672000</v>
          </cell>
          <cell r="D557" t="str">
            <v>Other misc exp EE reim</v>
          </cell>
          <cell r="E557" t="str">
            <v>Termed Dept</v>
          </cell>
          <cell r="F557">
            <v>5108.03</v>
          </cell>
          <cell r="G557">
            <v>0</v>
          </cell>
          <cell r="H557">
            <v>0</v>
          </cell>
          <cell r="I557">
            <v>5108.03</v>
          </cell>
          <cell r="K557">
            <v>0</v>
          </cell>
        </row>
        <row r="558">
          <cell r="A558" t="str">
            <v>83199231101</v>
          </cell>
          <cell r="B558">
            <v>83199</v>
          </cell>
          <cell r="C558">
            <v>231101</v>
          </cell>
          <cell r="D558" t="str">
            <v>Accrued 403b forfeitures</v>
          </cell>
          <cell r="E558" t="str">
            <v>Employee Benefits WD</v>
          </cell>
          <cell r="F558">
            <v>848296.2</v>
          </cell>
          <cell r="G558">
            <v>0</v>
          </cell>
          <cell r="H558">
            <v>0</v>
          </cell>
          <cell r="I558">
            <v>848296.2</v>
          </cell>
          <cell r="K558">
            <v>0</v>
          </cell>
        </row>
        <row r="559">
          <cell r="A559" t="str">
            <v>83199270000</v>
          </cell>
          <cell r="B559">
            <v>83199</v>
          </cell>
          <cell r="C559">
            <v>270000</v>
          </cell>
          <cell r="D559" t="str">
            <v>Unrest NA BB/retained ear</v>
          </cell>
          <cell r="E559" t="str">
            <v>Employee Benefits WD</v>
          </cell>
          <cell r="F559">
            <v>84988.66</v>
          </cell>
          <cell r="G559">
            <v>0</v>
          </cell>
          <cell r="H559">
            <v>0</v>
          </cell>
          <cell r="I559">
            <v>84988.66</v>
          </cell>
          <cell r="K559">
            <v>0</v>
          </cell>
        </row>
        <row r="560">
          <cell r="A560" t="str">
            <v>83199608010</v>
          </cell>
          <cell r="B560">
            <v>83199</v>
          </cell>
          <cell r="C560">
            <v>608010</v>
          </cell>
          <cell r="D560" t="str">
            <v>Health benefits self insu</v>
          </cell>
          <cell r="E560" t="str">
            <v>Employee Benefits WD</v>
          </cell>
          <cell r="F560">
            <v>4350651.67</v>
          </cell>
          <cell r="G560">
            <v>3952912.45</v>
          </cell>
          <cell r="H560">
            <v>0</v>
          </cell>
          <cell r="I560">
            <v>8303564.1200000001</v>
          </cell>
          <cell r="K560">
            <v>3952912.45</v>
          </cell>
        </row>
        <row r="561">
          <cell r="A561" t="str">
            <v>83199608020</v>
          </cell>
          <cell r="B561">
            <v>83199</v>
          </cell>
          <cell r="C561">
            <v>608020</v>
          </cell>
          <cell r="D561" t="str">
            <v>Health benefits HSA</v>
          </cell>
          <cell r="E561" t="str">
            <v>Employee Benefits WD</v>
          </cell>
          <cell r="F561">
            <v>9915.5400000000009</v>
          </cell>
          <cell r="G561">
            <v>171077</v>
          </cell>
          <cell r="H561">
            <v>0</v>
          </cell>
          <cell r="I561">
            <v>180992.54</v>
          </cell>
          <cell r="K561">
            <v>171077</v>
          </cell>
        </row>
        <row r="562">
          <cell r="A562" t="str">
            <v>83199608030</v>
          </cell>
          <cell r="B562">
            <v>83199</v>
          </cell>
          <cell r="C562">
            <v>608030</v>
          </cell>
          <cell r="D562" t="str">
            <v>EE contributions medical</v>
          </cell>
          <cell r="E562" t="str">
            <v>Employee Benefits WD</v>
          </cell>
          <cell r="F562">
            <v>-1547584.59</v>
          </cell>
          <cell r="G562">
            <v>0</v>
          </cell>
          <cell r="H562">
            <v>1449930.96</v>
          </cell>
          <cell r="I562">
            <v>-2997515.55</v>
          </cell>
          <cell r="K562">
            <v>-1449930.96</v>
          </cell>
        </row>
        <row r="563">
          <cell r="A563" t="str">
            <v>83199608040</v>
          </cell>
          <cell r="B563">
            <v>83199</v>
          </cell>
          <cell r="C563">
            <v>608040</v>
          </cell>
          <cell r="D563" t="str">
            <v>IBNR adjustment</v>
          </cell>
          <cell r="E563" t="str">
            <v>Employee Benefits WD</v>
          </cell>
          <cell r="F563">
            <v>-222631.55</v>
          </cell>
          <cell r="G563">
            <v>52984.69</v>
          </cell>
          <cell r="H563">
            <v>60469.98</v>
          </cell>
          <cell r="I563">
            <v>-230116.84</v>
          </cell>
          <cell r="K563">
            <v>-7485.2900000000009</v>
          </cell>
        </row>
        <row r="564">
          <cell r="A564" t="str">
            <v>83199608050</v>
          </cell>
          <cell r="B564">
            <v>83199</v>
          </cell>
          <cell r="C564">
            <v>608050</v>
          </cell>
          <cell r="D564" t="str">
            <v>Admin fees</v>
          </cell>
          <cell r="E564" t="str">
            <v>Employee Benefits WD</v>
          </cell>
          <cell r="F564">
            <v>262210.48</v>
          </cell>
          <cell r="G564">
            <v>265455.90000000002</v>
          </cell>
          <cell r="H564">
            <v>0</v>
          </cell>
          <cell r="I564">
            <v>527666.38</v>
          </cell>
          <cell r="K564">
            <v>265455.90000000002</v>
          </cell>
        </row>
        <row r="565">
          <cell r="A565" t="str">
            <v>83199608119</v>
          </cell>
          <cell r="B565">
            <v>83199</v>
          </cell>
          <cell r="C565">
            <v>608119</v>
          </cell>
          <cell r="D565" t="str">
            <v>IC stop loss recoveries</v>
          </cell>
          <cell r="E565" t="str">
            <v>Employee Benefits WD</v>
          </cell>
          <cell r="F565">
            <v>-588796.13</v>
          </cell>
          <cell r="G565">
            <v>0</v>
          </cell>
          <cell r="H565">
            <v>451200.47</v>
          </cell>
          <cell r="I565">
            <v>-1039996.6</v>
          </cell>
          <cell r="K565">
            <v>-451200.47</v>
          </cell>
        </row>
        <row r="566">
          <cell r="A566" t="str">
            <v>83199608130</v>
          </cell>
          <cell r="B566">
            <v>83199</v>
          </cell>
          <cell r="C566">
            <v>608130</v>
          </cell>
          <cell r="D566" t="str">
            <v>Pharmacy claims</v>
          </cell>
          <cell r="E566" t="str">
            <v>Employee Benefits WD</v>
          </cell>
          <cell r="F566">
            <v>1871298.7</v>
          </cell>
          <cell r="G566">
            <v>2021779.72</v>
          </cell>
          <cell r="H566">
            <v>0</v>
          </cell>
          <cell r="I566">
            <v>3893078.42</v>
          </cell>
          <cell r="K566">
            <v>2021779.72</v>
          </cell>
        </row>
        <row r="567">
          <cell r="A567" t="str">
            <v>83199608149</v>
          </cell>
          <cell r="B567">
            <v>83199</v>
          </cell>
          <cell r="C567">
            <v>608149</v>
          </cell>
          <cell r="D567" t="str">
            <v>IC pharmacy rebate</v>
          </cell>
          <cell r="E567" t="str">
            <v>Employee Benefits WD</v>
          </cell>
          <cell r="F567">
            <v>-569882.4</v>
          </cell>
          <cell r="G567">
            <v>0</v>
          </cell>
          <cell r="H567">
            <v>1102339.3</v>
          </cell>
          <cell r="I567">
            <v>-1672221.7</v>
          </cell>
          <cell r="K567">
            <v>-1102339.3</v>
          </cell>
        </row>
        <row r="568">
          <cell r="A568" t="str">
            <v>83199608170</v>
          </cell>
          <cell r="B568">
            <v>83199</v>
          </cell>
          <cell r="C568">
            <v>608170</v>
          </cell>
          <cell r="D568" t="str">
            <v>Cobra payments former EE</v>
          </cell>
          <cell r="E568" t="str">
            <v>Employee Benefits WD</v>
          </cell>
          <cell r="F568">
            <v>-17332.169999999998</v>
          </cell>
          <cell r="G568">
            <v>0</v>
          </cell>
          <cell r="H568">
            <v>22812.22</v>
          </cell>
          <cell r="I568">
            <v>-40144.39</v>
          </cell>
          <cell r="K568">
            <v>-22812.22</v>
          </cell>
        </row>
        <row r="569">
          <cell r="A569" t="str">
            <v>83199608200</v>
          </cell>
          <cell r="B569">
            <v>83199</v>
          </cell>
          <cell r="C569">
            <v>608200</v>
          </cell>
          <cell r="D569" t="str">
            <v>Dental</v>
          </cell>
          <cell r="E569" t="str">
            <v>Employee Benefits WD</v>
          </cell>
          <cell r="F569">
            <v>366334.55</v>
          </cell>
          <cell r="G569">
            <v>378384</v>
          </cell>
          <cell r="H569">
            <v>0</v>
          </cell>
          <cell r="I569">
            <v>744718.55</v>
          </cell>
          <cell r="K569">
            <v>378384</v>
          </cell>
        </row>
        <row r="570">
          <cell r="A570" t="str">
            <v>83199608210</v>
          </cell>
          <cell r="B570">
            <v>83199</v>
          </cell>
          <cell r="C570">
            <v>608210</v>
          </cell>
          <cell r="D570" t="str">
            <v>Dental EE contributions</v>
          </cell>
          <cell r="E570" t="str">
            <v>Employee Benefits WD</v>
          </cell>
          <cell r="F570">
            <v>-433280.56</v>
          </cell>
          <cell r="G570">
            <v>0</v>
          </cell>
          <cell r="H570">
            <v>414174.23</v>
          </cell>
          <cell r="I570">
            <v>-847454.79</v>
          </cell>
          <cell r="K570">
            <v>-414174.23</v>
          </cell>
        </row>
        <row r="571">
          <cell r="A571" t="str">
            <v>83199608230</v>
          </cell>
          <cell r="B571">
            <v>83199</v>
          </cell>
          <cell r="C571">
            <v>608230</v>
          </cell>
          <cell r="D571" t="str">
            <v>Vision</v>
          </cell>
          <cell r="E571" t="str">
            <v>Employee Benefits WD</v>
          </cell>
          <cell r="F571">
            <v>115747.8</v>
          </cell>
          <cell r="G571">
            <v>126174.5</v>
          </cell>
          <cell r="H571">
            <v>0</v>
          </cell>
          <cell r="I571">
            <v>241922.3</v>
          </cell>
          <cell r="K571">
            <v>126174.5</v>
          </cell>
        </row>
        <row r="572">
          <cell r="A572" t="str">
            <v>83199608240</v>
          </cell>
          <cell r="B572">
            <v>83199</v>
          </cell>
          <cell r="C572">
            <v>608240</v>
          </cell>
          <cell r="D572" t="str">
            <v>Vision EE contributions</v>
          </cell>
          <cell r="E572" t="str">
            <v>Employee Benefits WD</v>
          </cell>
          <cell r="F572">
            <v>-124443.12</v>
          </cell>
          <cell r="G572">
            <v>0</v>
          </cell>
          <cell r="H572">
            <v>117413.98</v>
          </cell>
          <cell r="I572">
            <v>-241857.1</v>
          </cell>
          <cell r="K572">
            <v>-117413.98</v>
          </cell>
        </row>
        <row r="573">
          <cell r="A573" t="str">
            <v>83199608250</v>
          </cell>
          <cell r="B573">
            <v>83199</v>
          </cell>
          <cell r="C573">
            <v>608250</v>
          </cell>
          <cell r="D573" t="str">
            <v>LT disability</v>
          </cell>
          <cell r="E573" t="str">
            <v>Employee Benefits WD</v>
          </cell>
          <cell r="F573">
            <v>156626.14000000001</v>
          </cell>
          <cell r="G573">
            <v>156184.66</v>
          </cell>
          <cell r="H573">
            <v>0</v>
          </cell>
          <cell r="I573">
            <v>312810.8</v>
          </cell>
          <cell r="K573">
            <v>156184.66</v>
          </cell>
        </row>
        <row r="574">
          <cell r="A574" t="str">
            <v>83199608270</v>
          </cell>
          <cell r="B574">
            <v>83199</v>
          </cell>
          <cell r="C574">
            <v>608270</v>
          </cell>
          <cell r="D574" t="str">
            <v>ST disability</v>
          </cell>
          <cell r="E574" t="str">
            <v>Employee Benefits WD</v>
          </cell>
          <cell r="F574">
            <v>38356</v>
          </cell>
          <cell r="G574">
            <v>35118</v>
          </cell>
          <cell r="H574">
            <v>0</v>
          </cell>
          <cell r="I574">
            <v>73474</v>
          </cell>
          <cell r="K574">
            <v>35118</v>
          </cell>
        </row>
        <row r="575">
          <cell r="A575" t="str">
            <v>83199608280</v>
          </cell>
          <cell r="B575">
            <v>83199</v>
          </cell>
          <cell r="C575">
            <v>608280</v>
          </cell>
          <cell r="D575" t="str">
            <v>ST disability EE contribu</v>
          </cell>
          <cell r="E575" t="str">
            <v>Employee Benefits WD</v>
          </cell>
          <cell r="F575">
            <v>26438.71</v>
          </cell>
          <cell r="G575">
            <v>26637.03</v>
          </cell>
          <cell r="H575">
            <v>0</v>
          </cell>
          <cell r="I575">
            <v>53075.74</v>
          </cell>
          <cell r="K575">
            <v>26637.03</v>
          </cell>
        </row>
        <row r="576">
          <cell r="A576" t="str">
            <v>83199608290</v>
          </cell>
          <cell r="B576">
            <v>83199</v>
          </cell>
          <cell r="C576">
            <v>608290</v>
          </cell>
          <cell r="D576" t="str">
            <v>Life insurance</v>
          </cell>
          <cell r="E576" t="str">
            <v>Employee Benefits WD</v>
          </cell>
          <cell r="F576">
            <v>101448.49</v>
          </cell>
          <cell r="G576">
            <v>108461.81</v>
          </cell>
          <cell r="H576">
            <v>0</v>
          </cell>
          <cell r="I576">
            <v>209910.3</v>
          </cell>
          <cell r="K576">
            <v>108461.81</v>
          </cell>
        </row>
        <row r="577">
          <cell r="A577" t="str">
            <v>83199608300</v>
          </cell>
          <cell r="B577">
            <v>83199</v>
          </cell>
          <cell r="C577">
            <v>608300</v>
          </cell>
          <cell r="D577" t="str">
            <v>Life insur EE contributio</v>
          </cell>
          <cell r="E577" t="str">
            <v>Employee Benefits WD</v>
          </cell>
          <cell r="F577">
            <v>-58996.67</v>
          </cell>
          <cell r="G577">
            <v>0</v>
          </cell>
          <cell r="H577">
            <v>60178.46</v>
          </cell>
          <cell r="I577">
            <v>-119175.13</v>
          </cell>
          <cell r="K577">
            <v>-60178.46</v>
          </cell>
        </row>
        <row r="578">
          <cell r="A578" t="str">
            <v>83199608320</v>
          </cell>
          <cell r="B578">
            <v>83199</v>
          </cell>
          <cell r="C578">
            <v>608320</v>
          </cell>
          <cell r="D578" t="str">
            <v>AD&amp;D EE contributions</v>
          </cell>
          <cell r="E578" t="str">
            <v>Employee Benefits WD</v>
          </cell>
          <cell r="F578">
            <v>-4993.54</v>
          </cell>
          <cell r="G578">
            <v>0</v>
          </cell>
          <cell r="H578">
            <v>5049.63</v>
          </cell>
          <cell r="I578">
            <v>-10043.17</v>
          </cell>
          <cell r="K578">
            <v>-5049.63</v>
          </cell>
        </row>
        <row r="579">
          <cell r="A579" t="str">
            <v>83199608400</v>
          </cell>
          <cell r="B579">
            <v>83199</v>
          </cell>
          <cell r="C579">
            <v>608400</v>
          </cell>
          <cell r="D579" t="str">
            <v>Other insurance EE contri</v>
          </cell>
          <cell r="E579" t="str">
            <v>Employee Benefits WD</v>
          </cell>
          <cell r="F579">
            <v>-76318.53</v>
          </cell>
          <cell r="G579">
            <v>0</v>
          </cell>
          <cell r="H579">
            <v>67053.179999999993</v>
          </cell>
          <cell r="I579">
            <v>-143371.71</v>
          </cell>
          <cell r="K579">
            <v>-67053.179999999993</v>
          </cell>
        </row>
        <row r="580">
          <cell r="A580" t="str">
            <v>83199608600</v>
          </cell>
          <cell r="B580">
            <v>83199</v>
          </cell>
          <cell r="C580">
            <v>608600</v>
          </cell>
          <cell r="D580" t="str">
            <v>Retirement employer core</v>
          </cell>
          <cell r="E580" t="str">
            <v>Employee Benefits WD</v>
          </cell>
          <cell r="F580">
            <v>1114524.52</v>
          </cell>
          <cell r="G580">
            <v>973054.46</v>
          </cell>
          <cell r="H580">
            <v>0</v>
          </cell>
          <cell r="I580">
            <v>2087578.98</v>
          </cell>
          <cell r="K580">
            <v>973054.46</v>
          </cell>
        </row>
        <row r="581">
          <cell r="A581" t="str">
            <v>83199608650</v>
          </cell>
          <cell r="B581">
            <v>83199</v>
          </cell>
          <cell r="C581">
            <v>608650</v>
          </cell>
          <cell r="D581" t="str">
            <v>Retiremnt emplyr match TH</v>
          </cell>
          <cell r="E581" t="str">
            <v>Employee Benefits WD</v>
          </cell>
          <cell r="F581">
            <v>442636.32</v>
          </cell>
          <cell r="G581">
            <v>416412.96</v>
          </cell>
          <cell r="H581">
            <v>0</v>
          </cell>
          <cell r="I581">
            <v>859049.28</v>
          </cell>
          <cell r="K581">
            <v>416412.96</v>
          </cell>
        </row>
        <row r="582">
          <cell r="A582" t="str">
            <v>83199608660</v>
          </cell>
          <cell r="B582">
            <v>83199</v>
          </cell>
          <cell r="C582">
            <v>608660</v>
          </cell>
          <cell r="D582" t="str">
            <v>Retirement DC forfeitures</v>
          </cell>
          <cell r="E582" t="str">
            <v>Employee Benefits WD</v>
          </cell>
          <cell r="F582">
            <v>-218290.92</v>
          </cell>
          <cell r="G582">
            <v>0</v>
          </cell>
          <cell r="H582">
            <v>342757.72</v>
          </cell>
          <cell r="I582">
            <v>-561048.64</v>
          </cell>
          <cell r="K582">
            <v>-342757.72</v>
          </cell>
        </row>
        <row r="583">
          <cell r="A583" t="str">
            <v>83199608719</v>
          </cell>
          <cell r="B583">
            <v>83199</v>
          </cell>
          <cell r="C583">
            <v>608719</v>
          </cell>
          <cell r="D583" t="str">
            <v>IC workers compensation</v>
          </cell>
          <cell r="E583" t="str">
            <v>Employee Benefits WD</v>
          </cell>
          <cell r="F583">
            <v>1008594</v>
          </cell>
          <cell r="G583">
            <v>840495</v>
          </cell>
          <cell r="H583">
            <v>5031.0600000000004</v>
          </cell>
          <cell r="I583">
            <v>1844057.94</v>
          </cell>
          <cell r="K583">
            <v>835463.94</v>
          </cell>
        </row>
        <row r="584">
          <cell r="A584" t="str">
            <v>83199608740</v>
          </cell>
          <cell r="B584">
            <v>83199</v>
          </cell>
          <cell r="C584">
            <v>608740</v>
          </cell>
          <cell r="D584" t="str">
            <v>Unemployment state</v>
          </cell>
          <cell r="E584" t="str">
            <v>Employee Benefits WD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K584">
            <v>0</v>
          </cell>
        </row>
        <row r="585">
          <cell r="A585" t="str">
            <v>83199608810</v>
          </cell>
          <cell r="B585">
            <v>83199</v>
          </cell>
          <cell r="C585">
            <v>608810</v>
          </cell>
          <cell r="D585" t="str">
            <v>Employee assistance progr</v>
          </cell>
          <cell r="E585" t="str">
            <v>Employee Benefits WD</v>
          </cell>
          <cell r="F585">
            <v>16411</v>
          </cell>
          <cell r="G585">
            <v>17156.03</v>
          </cell>
          <cell r="H585">
            <v>0</v>
          </cell>
          <cell r="I585">
            <v>33567.03</v>
          </cell>
          <cell r="K585">
            <v>17156.03</v>
          </cell>
        </row>
        <row r="586">
          <cell r="A586" t="str">
            <v>83199608880</v>
          </cell>
          <cell r="B586">
            <v>83199</v>
          </cell>
          <cell r="C586">
            <v>608880</v>
          </cell>
          <cell r="D586" t="str">
            <v>Frng ben staff alloc S&amp;W</v>
          </cell>
          <cell r="E586" t="str">
            <v>Employee Benefits WD</v>
          </cell>
          <cell r="F586">
            <v>-2530024.52</v>
          </cell>
          <cell r="G586">
            <v>0</v>
          </cell>
          <cell r="H586">
            <v>2076293.87</v>
          </cell>
          <cell r="I586">
            <v>-4606318.3899999997</v>
          </cell>
          <cell r="K586">
            <v>-2076293.87</v>
          </cell>
        </row>
        <row r="587">
          <cell r="A587" t="str">
            <v>83199608890</v>
          </cell>
          <cell r="B587">
            <v>83199</v>
          </cell>
          <cell r="C587">
            <v>608890</v>
          </cell>
          <cell r="D587" t="str">
            <v>Frng ben staff allocFTEhr</v>
          </cell>
          <cell r="E587" t="str">
            <v>Employee Benefits WD</v>
          </cell>
          <cell r="F587">
            <v>-3488108.18</v>
          </cell>
          <cell r="G587">
            <v>0</v>
          </cell>
          <cell r="H587">
            <v>3779398.32</v>
          </cell>
          <cell r="I587">
            <v>-7267506.5</v>
          </cell>
          <cell r="K587">
            <v>-3779398.32</v>
          </cell>
        </row>
        <row r="588">
          <cell r="A588" t="str">
            <v>83199608990</v>
          </cell>
          <cell r="B588">
            <v>83199</v>
          </cell>
          <cell r="C588">
            <v>608990</v>
          </cell>
          <cell r="D588" t="str">
            <v>Other benefits</v>
          </cell>
          <cell r="E588" t="str">
            <v>Employee Benefits WD</v>
          </cell>
          <cell r="F588">
            <v>-511.04</v>
          </cell>
          <cell r="G588">
            <v>11815.17</v>
          </cell>
          <cell r="H588">
            <v>0</v>
          </cell>
          <cell r="I588">
            <v>11304.13</v>
          </cell>
          <cell r="K588">
            <v>11815.17</v>
          </cell>
        </row>
        <row r="589">
          <cell r="A589" t="str">
            <v>84070270000</v>
          </cell>
          <cell r="B589">
            <v>84070</v>
          </cell>
          <cell r="C589">
            <v>270000</v>
          </cell>
          <cell r="D589" t="str">
            <v>Unrest NA BB/retained ear</v>
          </cell>
          <cell r="E589" t="str">
            <v>Intake and Enrollment</v>
          </cell>
          <cell r="F589">
            <v>-10504.96</v>
          </cell>
          <cell r="G589">
            <v>0</v>
          </cell>
          <cell r="H589">
            <v>0</v>
          </cell>
          <cell r="I589">
            <v>-10504.96</v>
          </cell>
          <cell r="K589">
            <v>0</v>
          </cell>
        </row>
        <row r="590">
          <cell r="A590" t="str">
            <v>80000650820</v>
          </cell>
          <cell r="B590">
            <v>80000</v>
          </cell>
          <cell r="C590">
            <v>650820</v>
          </cell>
          <cell r="D590" t="str">
            <v>Equipment lease</v>
          </cell>
          <cell r="E590" t="str">
            <v>Administration</v>
          </cell>
          <cell r="F590">
            <v>2794.54</v>
          </cell>
          <cell r="G590">
            <v>265.94</v>
          </cell>
          <cell r="H590">
            <v>0</v>
          </cell>
          <cell r="I590">
            <v>3060.48</v>
          </cell>
          <cell r="K590">
            <v>265.94</v>
          </cell>
        </row>
        <row r="591">
          <cell r="A591" t="str">
            <v>80000650840</v>
          </cell>
          <cell r="B591">
            <v>80000</v>
          </cell>
          <cell r="C591">
            <v>650840</v>
          </cell>
          <cell r="D591" t="str">
            <v>Copier lease</v>
          </cell>
          <cell r="E591" t="str">
            <v>Administration</v>
          </cell>
          <cell r="F591">
            <v>0.01</v>
          </cell>
          <cell r="G591">
            <v>0.03</v>
          </cell>
          <cell r="H591">
            <v>0</v>
          </cell>
          <cell r="I591">
            <v>0.04</v>
          </cell>
          <cell r="K591">
            <v>0.03</v>
          </cell>
        </row>
      </sheetData>
      <sheetData sheetId="1">
        <row r="4">
          <cell r="A4" t="str">
            <v>Combined</v>
          </cell>
          <cell r="B4" t="str">
            <v>Department</v>
          </cell>
          <cell r="C4" t="str">
            <v>Account</v>
          </cell>
          <cell r="D4" t="str">
            <v>Description</v>
          </cell>
          <cell r="E4" t="str">
            <v>Cost Center</v>
          </cell>
          <cell r="F4" t="str">
            <v>Beginning Balance</v>
          </cell>
          <cell r="G4" t="str">
            <v>Debit</v>
          </cell>
          <cell r="H4" t="str">
            <v>Credit</v>
          </cell>
          <cell r="I4" t="str">
            <v>Ending Balance</v>
          </cell>
        </row>
        <row r="5">
          <cell r="A5" t="str">
            <v>100210</v>
          </cell>
          <cell r="C5">
            <v>100210</v>
          </cell>
          <cell r="D5" t="str">
            <v>Cash local other 2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</row>
        <row r="6">
          <cell r="A6" t="str">
            <v>100530</v>
          </cell>
          <cell r="C6">
            <v>100530</v>
          </cell>
          <cell r="D6" t="str">
            <v>Other custodial cash</v>
          </cell>
          <cell r="F6">
            <v>26030.68</v>
          </cell>
          <cell r="G6">
            <v>37429.32</v>
          </cell>
          <cell r="H6">
            <v>23000.85</v>
          </cell>
          <cell r="I6">
            <v>40459.15</v>
          </cell>
        </row>
        <row r="7">
          <cell r="A7" t="str">
            <v>101000</v>
          </cell>
          <cell r="C7">
            <v>101000</v>
          </cell>
          <cell r="D7" t="str">
            <v>CMP investments 1</v>
          </cell>
          <cell r="F7">
            <v>1989241.02</v>
          </cell>
          <cell r="G7">
            <v>614129.49</v>
          </cell>
          <cell r="H7">
            <v>15685062.48</v>
          </cell>
          <cell r="I7">
            <v>-13081691.970000001</v>
          </cell>
        </row>
        <row r="8">
          <cell r="A8" t="str">
            <v>101010</v>
          </cell>
          <cell r="C8">
            <v>101010</v>
          </cell>
          <cell r="D8" t="str">
            <v>CMP investments unrl GL 1</v>
          </cell>
          <cell r="F8">
            <v>3722689.85</v>
          </cell>
          <cell r="G8">
            <v>251331.23</v>
          </cell>
          <cell r="H8">
            <v>220629.91</v>
          </cell>
          <cell r="I8">
            <v>3753391.17</v>
          </cell>
        </row>
        <row r="9">
          <cell r="A9" t="str">
            <v>113060</v>
          </cell>
          <cell r="C9">
            <v>113060</v>
          </cell>
          <cell r="D9" t="str">
            <v>ST temp restr inv CMP unr</v>
          </cell>
          <cell r="F9">
            <v>3678.23</v>
          </cell>
          <cell r="G9">
            <v>0</v>
          </cell>
          <cell r="H9">
            <v>0</v>
          </cell>
          <cell r="I9">
            <v>3678.23</v>
          </cell>
        </row>
        <row r="10">
          <cell r="A10" t="str">
            <v>120180</v>
          </cell>
          <cell r="C10">
            <v>120180</v>
          </cell>
          <cell r="D10" t="str">
            <v>Unapplied cash LTC</v>
          </cell>
          <cell r="F10">
            <v>132399.06</v>
          </cell>
          <cell r="G10">
            <v>468635.81</v>
          </cell>
          <cell r="H10">
            <v>432809.13</v>
          </cell>
          <cell r="I10">
            <v>168225.74</v>
          </cell>
        </row>
        <row r="11">
          <cell r="A11" t="str">
            <v>120190</v>
          </cell>
          <cell r="C11">
            <v>120190</v>
          </cell>
          <cell r="D11" t="str">
            <v>AR credit balance LTC</v>
          </cell>
          <cell r="F11">
            <v>-50130.96</v>
          </cell>
          <cell r="G11">
            <v>0</v>
          </cell>
          <cell r="H11">
            <v>0</v>
          </cell>
          <cell r="I11">
            <v>-50130.96</v>
          </cell>
        </row>
        <row r="12">
          <cell r="A12" t="str">
            <v>130300</v>
          </cell>
          <cell r="C12">
            <v>130300</v>
          </cell>
          <cell r="D12" t="str">
            <v>Older PY other receivable</v>
          </cell>
          <cell r="F12">
            <v>-640621.56000000006</v>
          </cell>
          <cell r="G12">
            <v>68785.7</v>
          </cell>
          <cell r="H12">
            <v>163977.79999999999</v>
          </cell>
          <cell r="I12">
            <v>-735813.66</v>
          </cell>
        </row>
        <row r="13">
          <cell r="A13" t="str">
            <v>140180</v>
          </cell>
          <cell r="C13">
            <v>140180</v>
          </cell>
          <cell r="D13" t="str">
            <v>Interest receivable ext d</v>
          </cell>
          <cell r="F13">
            <v>6697.84</v>
          </cell>
          <cell r="G13">
            <v>7133.14</v>
          </cell>
          <cell r="H13">
            <v>0</v>
          </cell>
          <cell r="I13">
            <v>13830.98</v>
          </cell>
        </row>
        <row r="14">
          <cell r="A14" t="str">
            <v>140190</v>
          </cell>
          <cell r="C14">
            <v>140190</v>
          </cell>
          <cell r="D14" t="str">
            <v>SCM rebate &amp; patronage re</v>
          </cell>
          <cell r="F14">
            <v>390000</v>
          </cell>
          <cell r="G14">
            <v>48000</v>
          </cell>
          <cell r="H14">
            <v>0</v>
          </cell>
          <cell r="I14">
            <v>438000</v>
          </cell>
        </row>
        <row r="15">
          <cell r="A15" t="str">
            <v>140230</v>
          </cell>
          <cell r="C15">
            <v>140230</v>
          </cell>
          <cell r="D15" t="str">
            <v>EE withhold loan/EE recei</v>
          </cell>
          <cell r="F15">
            <v>20848.400000000001</v>
          </cell>
          <cell r="G15">
            <v>27990.5</v>
          </cell>
          <cell r="H15">
            <v>19848.02</v>
          </cell>
          <cell r="I15">
            <v>28990.880000000001</v>
          </cell>
        </row>
        <row r="16">
          <cell r="A16" t="str">
            <v>140240</v>
          </cell>
          <cell r="C16">
            <v>140240</v>
          </cell>
          <cell r="D16" t="str">
            <v>Grants receivable</v>
          </cell>
          <cell r="F16">
            <v>-49118.53</v>
          </cell>
          <cell r="G16">
            <v>56928.82</v>
          </cell>
          <cell r="H16">
            <v>13315.69</v>
          </cell>
          <cell r="I16">
            <v>-5505.4</v>
          </cell>
        </row>
        <row r="17">
          <cell r="A17" t="str">
            <v>140700</v>
          </cell>
          <cell r="C17">
            <v>140700</v>
          </cell>
          <cell r="D17" t="str">
            <v>Misc receivable 1</v>
          </cell>
          <cell r="F17">
            <v>-4695.8599999999997</v>
          </cell>
          <cell r="G17">
            <v>477986.9</v>
          </cell>
          <cell r="H17">
            <v>469069.44</v>
          </cell>
          <cell r="I17">
            <v>4221.6000000000004</v>
          </cell>
        </row>
        <row r="18">
          <cell r="A18" t="str">
            <v>140702</v>
          </cell>
          <cell r="C18">
            <v>140702</v>
          </cell>
          <cell r="D18" t="str">
            <v>Misc receivable 2</v>
          </cell>
          <cell r="F18">
            <v>1811456.94</v>
          </cell>
          <cell r="G18">
            <v>340335.05</v>
          </cell>
          <cell r="H18">
            <v>26114.61</v>
          </cell>
          <cell r="I18">
            <v>2125677.38</v>
          </cell>
        </row>
        <row r="19">
          <cell r="A19" t="str">
            <v>140703</v>
          </cell>
          <cell r="C19">
            <v>140703</v>
          </cell>
          <cell r="D19" t="str">
            <v>Misc receivable 2 allow</v>
          </cell>
          <cell r="F19">
            <v>-1333128</v>
          </cell>
          <cell r="G19">
            <v>86321</v>
          </cell>
          <cell r="H19">
            <v>28840</v>
          </cell>
          <cell r="I19">
            <v>-1275647</v>
          </cell>
        </row>
        <row r="20">
          <cell r="A20" t="str">
            <v>140809</v>
          </cell>
          <cell r="C20">
            <v>140809</v>
          </cell>
          <cell r="D20" t="str">
            <v>IC AR UAPO vendor payment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A21" t="str">
            <v>140839</v>
          </cell>
          <cell r="C21">
            <v>140839</v>
          </cell>
          <cell r="D21" t="str">
            <v>IC other AR</v>
          </cell>
          <cell r="F21">
            <v>234344179.41999999</v>
          </cell>
          <cell r="G21">
            <v>25268315.399999999</v>
          </cell>
          <cell r="H21">
            <v>0</v>
          </cell>
          <cell r="I21">
            <v>259612494.81999999</v>
          </cell>
        </row>
        <row r="22">
          <cell r="A22" t="str">
            <v>140849</v>
          </cell>
          <cell r="C22">
            <v>140849</v>
          </cell>
          <cell r="D22" t="str">
            <v>Intraco other AR</v>
          </cell>
          <cell r="F22">
            <v>-524.42999999999995</v>
          </cell>
          <cell r="G22">
            <v>0</v>
          </cell>
          <cell r="H22">
            <v>0</v>
          </cell>
          <cell r="I22">
            <v>-524.42999999999995</v>
          </cell>
        </row>
        <row r="23">
          <cell r="A23" t="str">
            <v>140929</v>
          </cell>
          <cell r="C23">
            <v>140929</v>
          </cell>
          <cell r="D23" t="str">
            <v>IC AR Pharmacy rebate</v>
          </cell>
          <cell r="F23">
            <v>0</v>
          </cell>
          <cell r="G23">
            <v>622496</v>
          </cell>
          <cell r="H23">
            <v>622496</v>
          </cell>
          <cell r="I23">
            <v>0</v>
          </cell>
        </row>
        <row r="24">
          <cell r="A24" t="str">
            <v>143010</v>
          </cell>
          <cell r="C24">
            <v>143010</v>
          </cell>
          <cell r="D24" t="str">
            <v>Prepaid insurance,benefit</v>
          </cell>
          <cell r="F24">
            <v>0</v>
          </cell>
          <cell r="G24">
            <v>240</v>
          </cell>
          <cell r="H24">
            <v>13169.27</v>
          </cell>
          <cell r="I24">
            <v>-12929.27</v>
          </cell>
        </row>
        <row r="25">
          <cell r="A25" t="str">
            <v>145000</v>
          </cell>
          <cell r="C25">
            <v>145000</v>
          </cell>
          <cell r="D25" t="str">
            <v>Prepaid expense other 1</v>
          </cell>
          <cell r="F25">
            <v>-427490.75</v>
          </cell>
          <cell r="G25">
            <v>0</v>
          </cell>
          <cell r="H25">
            <v>81139</v>
          </cell>
          <cell r="I25">
            <v>-508629.75</v>
          </cell>
        </row>
        <row r="26">
          <cell r="A26" t="str">
            <v>146000</v>
          </cell>
          <cell r="C26">
            <v>146000</v>
          </cell>
          <cell r="D26" t="str">
            <v>Deposits</v>
          </cell>
          <cell r="F26">
            <v>12600.77</v>
          </cell>
          <cell r="G26">
            <v>0</v>
          </cell>
          <cell r="H26">
            <v>0</v>
          </cell>
          <cell r="I26">
            <v>12600.77</v>
          </cell>
        </row>
        <row r="27">
          <cell r="A27" t="str">
            <v>151080</v>
          </cell>
          <cell r="C27">
            <v>151080</v>
          </cell>
          <cell r="D27" t="str">
            <v>LT def comp corp 457/451</v>
          </cell>
          <cell r="F27">
            <v>25759.16</v>
          </cell>
          <cell r="G27">
            <v>6364.32</v>
          </cell>
          <cell r="H27">
            <v>1507.92</v>
          </cell>
          <cell r="I27">
            <v>30615.56</v>
          </cell>
        </row>
        <row r="28">
          <cell r="A28" t="str">
            <v>151400</v>
          </cell>
          <cell r="C28">
            <v>151400</v>
          </cell>
          <cell r="D28" t="str">
            <v>LT other trust investment</v>
          </cell>
          <cell r="F28">
            <v>13706.84</v>
          </cell>
          <cell r="G28">
            <v>0</v>
          </cell>
          <cell r="H28">
            <v>2500</v>
          </cell>
          <cell r="I28">
            <v>11206.84</v>
          </cell>
        </row>
        <row r="29">
          <cell r="A29" t="str">
            <v>153050</v>
          </cell>
          <cell r="C29">
            <v>153050</v>
          </cell>
          <cell r="D29" t="str">
            <v>LT temp restr invest CMP</v>
          </cell>
          <cell r="F29">
            <v>2437676.2000000002</v>
          </cell>
          <cell r="G29">
            <v>17380.669999999998</v>
          </cell>
          <cell r="H29">
            <v>103367.56</v>
          </cell>
          <cell r="I29">
            <v>2351689.31</v>
          </cell>
        </row>
        <row r="30">
          <cell r="A30" t="str">
            <v>155020</v>
          </cell>
          <cell r="C30">
            <v>155020</v>
          </cell>
          <cell r="D30" t="str">
            <v>LT perm restr invest CMP</v>
          </cell>
          <cell r="F30">
            <v>579736.63</v>
          </cell>
          <cell r="G30">
            <v>40257.9</v>
          </cell>
          <cell r="H30">
            <v>22001.72</v>
          </cell>
          <cell r="I30">
            <v>597992.81000000006</v>
          </cell>
        </row>
        <row r="31">
          <cell r="A31" t="str">
            <v>155030</v>
          </cell>
          <cell r="C31">
            <v>155030</v>
          </cell>
          <cell r="D31" t="str">
            <v>LT perm restr inv CMP unr</v>
          </cell>
          <cell r="F31">
            <v>3722.35</v>
          </cell>
          <cell r="G31">
            <v>0</v>
          </cell>
          <cell r="H31">
            <v>0</v>
          </cell>
          <cell r="I31">
            <v>3722.35</v>
          </cell>
        </row>
        <row r="32">
          <cell r="A32" t="str">
            <v>155040</v>
          </cell>
          <cell r="C32">
            <v>155040</v>
          </cell>
          <cell r="D32" t="str">
            <v>LT perm restr invest loca</v>
          </cell>
          <cell r="F32">
            <v>183157.93</v>
          </cell>
          <cell r="G32">
            <v>0</v>
          </cell>
          <cell r="H32">
            <v>0</v>
          </cell>
          <cell r="I32">
            <v>183157.93</v>
          </cell>
        </row>
        <row r="33">
          <cell r="A33" t="str">
            <v>160000</v>
          </cell>
          <cell r="C33">
            <v>160000</v>
          </cell>
          <cell r="D33" t="str">
            <v>Land</v>
          </cell>
          <cell r="F33">
            <v>1697959</v>
          </cell>
          <cell r="G33">
            <v>0</v>
          </cell>
          <cell r="H33">
            <v>1697959</v>
          </cell>
          <cell r="I33">
            <v>0</v>
          </cell>
        </row>
        <row r="34">
          <cell r="A34" t="str">
            <v>161010</v>
          </cell>
          <cell r="C34">
            <v>161010</v>
          </cell>
          <cell r="D34" t="str">
            <v>Building</v>
          </cell>
          <cell r="F34">
            <v>-36512634</v>
          </cell>
          <cell r="G34">
            <v>36512634</v>
          </cell>
          <cell r="H34">
            <v>0</v>
          </cell>
          <cell r="I34">
            <v>0</v>
          </cell>
        </row>
        <row r="35">
          <cell r="A35" t="str">
            <v>162000</v>
          </cell>
          <cell r="C35">
            <v>162000</v>
          </cell>
          <cell r="D35" t="str">
            <v>Moveable equipmnt,non-cli</v>
          </cell>
          <cell r="F35">
            <v>-10285117</v>
          </cell>
          <cell r="G35">
            <v>10285117</v>
          </cell>
          <cell r="H35">
            <v>0</v>
          </cell>
          <cell r="I35">
            <v>0</v>
          </cell>
        </row>
        <row r="36">
          <cell r="A36" t="str">
            <v>162010</v>
          </cell>
          <cell r="C36">
            <v>162010</v>
          </cell>
          <cell r="D36" t="str">
            <v>Computer hardware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</row>
        <row r="37">
          <cell r="A37" t="str">
            <v>162030</v>
          </cell>
          <cell r="C37">
            <v>162030</v>
          </cell>
          <cell r="D37" t="str">
            <v>Fixed asset holding</v>
          </cell>
          <cell r="F37">
            <v>-9955.61</v>
          </cell>
          <cell r="G37">
            <v>0</v>
          </cell>
          <cell r="H37">
            <v>0</v>
          </cell>
          <cell r="I37">
            <v>-9955.61</v>
          </cell>
        </row>
        <row r="38">
          <cell r="A38" t="str">
            <v>165000</v>
          </cell>
          <cell r="C38">
            <v>165000</v>
          </cell>
          <cell r="D38" t="str">
            <v>Land improvements a/d</v>
          </cell>
          <cell r="F38">
            <v>1133350</v>
          </cell>
          <cell r="G38">
            <v>0</v>
          </cell>
          <cell r="H38">
            <v>1133350</v>
          </cell>
          <cell r="I38">
            <v>0</v>
          </cell>
        </row>
        <row r="39">
          <cell r="A39" t="str">
            <v>165010</v>
          </cell>
          <cell r="C39">
            <v>165010</v>
          </cell>
          <cell r="D39" t="str">
            <v>Building a/d</v>
          </cell>
          <cell r="F39">
            <v>31757306</v>
          </cell>
          <cell r="G39">
            <v>0</v>
          </cell>
          <cell r="H39">
            <v>31757306</v>
          </cell>
          <cell r="I39">
            <v>0</v>
          </cell>
        </row>
        <row r="40">
          <cell r="A40" t="str">
            <v>166000</v>
          </cell>
          <cell r="C40">
            <v>166000</v>
          </cell>
          <cell r="D40" t="str">
            <v>Moveable equipmnt,non-cli</v>
          </cell>
          <cell r="F40">
            <v>10753287</v>
          </cell>
          <cell r="G40">
            <v>0</v>
          </cell>
          <cell r="H40">
            <v>10753287</v>
          </cell>
          <cell r="I40">
            <v>0</v>
          </cell>
        </row>
        <row r="41">
          <cell r="A41" t="str">
            <v>166001</v>
          </cell>
          <cell r="C41">
            <v>166001</v>
          </cell>
          <cell r="D41" t="str">
            <v>Auto a/d</v>
          </cell>
          <cell r="F41">
            <v>129645</v>
          </cell>
          <cell r="G41">
            <v>0</v>
          </cell>
          <cell r="H41">
            <v>129645</v>
          </cell>
          <cell r="I41">
            <v>0</v>
          </cell>
        </row>
        <row r="42">
          <cell r="A42" t="str">
            <v>166010</v>
          </cell>
          <cell r="C42">
            <v>166010</v>
          </cell>
          <cell r="D42" t="str">
            <v>Computer hardware a/d</v>
          </cell>
          <cell r="F42">
            <v>1355760</v>
          </cell>
          <cell r="G42">
            <v>0</v>
          </cell>
          <cell r="H42">
            <v>1355760</v>
          </cell>
          <cell r="I42">
            <v>0</v>
          </cell>
        </row>
        <row r="43">
          <cell r="A43" t="str">
            <v>169000</v>
          </cell>
          <cell r="C43">
            <v>169000</v>
          </cell>
          <cell r="D43" t="str">
            <v>Construction in progress</v>
          </cell>
          <cell r="F43">
            <v>202810.31</v>
          </cell>
          <cell r="G43">
            <v>547076.4</v>
          </cell>
          <cell r="H43">
            <v>425218.32</v>
          </cell>
          <cell r="I43">
            <v>324668.39</v>
          </cell>
        </row>
        <row r="44">
          <cell r="A44" t="str">
            <v>170000</v>
          </cell>
          <cell r="C44">
            <v>170000</v>
          </cell>
          <cell r="D44" t="str">
            <v>Investmnt in entities ext</v>
          </cell>
          <cell r="F44">
            <v>4830131.37</v>
          </cell>
          <cell r="G44">
            <v>100292.66</v>
          </cell>
          <cell r="H44">
            <v>371452.2</v>
          </cell>
          <cell r="I44">
            <v>4558971.83</v>
          </cell>
        </row>
        <row r="45">
          <cell r="A45" t="str">
            <v>175100</v>
          </cell>
          <cell r="C45">
            <v>175100</v>
          </cell>
          <cell r="D45" t="str">
            <v>RE ROU asset operating le</v>
          </cell>
          <cell r="F45">
            <v>0</v>
          </cell>
          <cell r="G45">
            <v>0</v>
          </cell>
          <cell r="H45">
            <v>0.01</v>
          </cell>
          <cell r="I45">
            <v>-0.01</v>
          </cell>
        </row>
        <row r="46">
          <cell r="A46" t="str">
            <v>179009</v>
          </cell>
          <cell r="C46">
            <v>179009</v>
          </cell>
          <cell r="D46" t="str">
            <v>Intraco investmnt in affi</v>
          </cell>
          <cell r="F46">
            <v>5388445.3600000003</v>
          </cell>
          <cell r="G46">
            <v>0</v>
          </cell>
          <cell r="H46">
            <v>0</v>
          </cell>
          <cell r="I46">
            <v>5388445.3600000003</v>
          </cell>
        </row>
        <row r="47">
          <cell r="A47" t="str">
            <v>180000</v>
          </cell>
          <cell r="C47">
            <v>180000</v>
          </cell>
          <cell r="D47" t="str">
            <v>Exc cost over NA acq cost</v>
          </cell>
          <cell r="F47">
            <v>9684720.3200000003</v>
          </cell>
          <cell r="G47">
            <v>0</v>
          </cell>
          <cell r="H47">
            <v>0</v>
          </cell>
          <cell r="I47">
            <v>9684720.3200000003</v>
          </cell>
        </row>
        <row r="48">
          <cell r="A48" t="str">
            <v>191000</v>
          </cell>
          <cell r="C48">
            <v>191000</v>
          </cell>
          <cell r="D48" t="str">
            <v>LT notes receivable gross</v>
          </cell>
          <cell r="F48">
            <v>150000</v>
          </cell>
          <cell r="G48">
            <v>0</v>
          </cell>
          <cell r="H48">
            <v>0</v>
          </cell>
          <cell r="I48">
            <v>150000</v>
          </cell>
        </row>
        <row r="49">
          <cell r="A49" t="str">
            <v>197000</v>
          </cell>
          <cell r="C49">
            <v>197000</v>
          </cell>
          <cell r="D49" t="str">
            <v>LT other assets gross 1</v>
          </cell>
          <cell r="F49">
            <v>22500</v>
          </cell>
          <cell r="G49">
            <v>0</v>
          </cell>
          <cell r="H49">
            <v>0</v>
          </cell>
          <cell r="I49">
            <v>22500</v>
          </cell>
        </row>
        <row r="50">
          <cell r="A50" t="str">
            <v>199009</v>
          </cell>
          <cell r="C50">
            <v>199009</v>
          </cell>
          <cell r="D50" t="str">
            <v>IC LT prepaid info system</v>
          </cell>
          <cell r="F50">
            <v>8210634.5</v>
          </cell>
          <cell r="G50">
            <v>0</v>
          </cell>
          <cell r="H50">
            <v>359418</v>
          </cell>
          <cell r="I50">
            <v>7851216.5</v>
          </cell>
        </row>
        <row r="51">
          <cell r="A51" t="str">
            <v>209009</v>
          </cell>
          <cell r="C51">
            <v>209009</v>
          </cell>
          <cell r="D51" t="str">
            <v>IC current portion of LT</v>
          </cell>
          <cell r="F51">
            <v>-1628065.36</v>
          </cell>
          <cell r="G51">
            <v>0</v>
          </cell>
          <cell r="H51">
            <v>0</v>
          </cell>
          <cell r="I51">
            <v>-1628065.36</v>
          </cell>
        </row>
        <row r="52">
          <cell r="A52" t="str">
            <v>210000</v>
          </cell>
          <cell r="C52">
            <v>210000</v>
          </cell>
          <cell r="D52" t="str">
            <v>AP vendor intrfc control</v>
          </cell>
          <cell r="F52">
            <v>-35264.239999999998</v>
          </cell>
          <cell r="G52">
            <v>50040.59</v>
          </cell>
          <cell r="H52">
            <v>88514.79</v>
          </cell>
          <cell r="I52">
            <v>-73738.44</v>
          </cell>
        </row>
        <row r="53">
          <cell r="A53" t="str">
            <v>210050</v>
          </cell>
          <cell r="C53">
            <v>210050</v>
          </cell>
          <cell r="D53" t="str">
            <v>AP P-card liability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</row>
        <row r="54">
          <cell r="A54" t="str">
            <v>210200</v>
          </cell>
          <cell r="C54">
            <v>210200</v>
          </cell>
          <cell r="D54" t="str">
            <v>AP manual 1</v>
          </cell>
          <cell r="F54">
            <v>-228240.3</v>
          </cell>
          <cell r="G54">
            <v>431304.13</v>
          </cell>
          <cell r="H54">
            <v>685668.78</v>
          </cell>
          <cell r="I54">
            <v>-482604.95</v>
          </cell>
        </row>
        <row r="55">
          <cell r="A55" t="str">
            <v>210350</v>
          </cell>
          <cell r="C55">
            <v>210350</v>
          </cell>
          <cell r="D55" t="str">
            <v>AP escheats</v>
          </cell>
          <cell r="F55">
            <v>-4713.3</v>
          </cell>
          <cell r="G55">
            <v>1</v>
          </cell>
          <cell r="H55">
            <v>3317.48</v>
          </cell>
          <cell r="I55">
            <v>-8029.78</v>
          </cell>
        </row>
        <row r="56">
          <cell r="A56" t="str">
            <v>210410</v>
          </cell>
          <cell r="C56">
            <v>210410</v>
          </cell>
          <cell r="D56" t="str">
            <v>ERP AP Suspense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A57" t="str">
            <v>210413</v>
          </cell>
          <cell r="C57">
            <v>210413</v>
          </cell>
          <cell r="D57" t="str">
            <v>Lucernex expense clearing</v>
          </cell>
          <cell r="F57">
            <v>-92823.88</v>
          </cell>
          <cell r="G57">
            <v>77299.850000000006</v>
          </cell>
          <cell r="H57">
            <v>0</v>
          </cell>
          <cell r="I57">
            <v>-15524.03</v>
          </cell>
        </row>
        <row r="58">
          <cell r="A58" t="str">
            <v>210810</v>
          </cell>
          <cell r="C58">
            <v>210810</v>
          </cell>
          <cell r="D58" t="str">
            <v>AP patient refund</v>
          </cell>
          <cell r="F58">
            <v>-23634.65</v>
          </cell>
          <cell r="G58">
            <v>0</v>
          </cell>
          <cell r="H58">
            <v>7865.55</v>
          </cell>
          <cell r="I58">
            <v>-31500.2</v>
          </cell>
        </row>
        <row r="59">
          <cell r="A59" t="str">
            <v>210909</v>
          </cell>
          <cell r="C59">
            <v>210909</v>
          </cell>
          <cell r="D59" t="str">
            <v>IC AP</v>
          </cell>
          <cell r="F59">
            <v>-304441068.81</v>
          </cell>
          <cell r="G59">
            <v>2987979.49</v>
          </cell>
          <cell r="H59">
            <v>17946170.870000001</v>
          </cell>
          <cell r="I59">
            <v>-319399260.19</v>
          </cell>
        </row>
        <row r="60">
          <cell r="A60" t="str">
            <v>210919</v>
          </cell>
          <cell r="C60">
            <v>210919</v>
          </cell>
          <cell r="D60" t="str">
            <v>IC AP UAPO vendor payment</v>
          </cell>
          <cell r="F60">
            <v>-289568.27</v>
          </cell>
          <cell r="G60">
            <v>499974.1</v>
          </cell>
          <cell r="H60">
            <v>428644.7</v>
          </cell>
          <cell r="I60">
            <v>-218238.87</v>
          </cell>
        </row>
        <row r="61">
          <cell r="A61" t="str">
            <v>210929</v>
          </cell>
          <cell r="C61">
            <v>210929</v>
          </cell>
          <cell r="D61" t="str">
            <v>IC AP payroll</v>
          </cell>
          <cell r="F61">
            <v>0</v>
          </cell>
          <cell r="G61">
            <v>116.42</v>
          </cell>
          <cell r="H61">
            <v>116.42</v>
          </cell>
          <cell r="I61">
            <v>0</v>
          </cell>
        </row>
        <row r="62">
          <cell r="A62" t="str">
            <v>210969</v>
          </cell>
          <cell r="C62">
            <v>210969</v>
          </cell>
          <cell r="D62" t="str">
            <v>IC AP retirement funding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A63" t="str">
            <v>210989</v>
          </cell>
          <cell r="C63">
            <v>210989</v>
          </cell>
          <cell r="D63" t="str">
            <v>IC AP patient refund</v>
          </cell>
          <cell r="F63">
            <v>-89852.57</v>
          </cell>
          <cell r="G63">
            <v>123607.44</v>
          </cell>
          <cell r="H63">
            <v>118811.63</v>
          </cell>
          <cell r="I63">
            <v>-85056.76</v>
          </cell>
        </row>
        <row r="64">
          <cell r="A64" t="str">
            <v>220160</v>
          </cell>
          <cell r="C64">
            <v>220160</v>
          </cell>
          <cell r="D64" t="str">
            <v>Accrued sales tax</v>
          </cell>
          <cell r="F64">
            <v>0</v>
          </cell>
          <cell r="G64">
            <v>0.75</v>
          </cell>
          <cell r="H64">
            <v>3.69</v>
          </cell>
          <cell r="I64">
            <v>-2.94</v>
          </cell>
        </row>
        <row r="65">
          <cell r="A65" t="str">
            <v>220352</v>
          </cell>
          <cell r="C65">
            <v>220352</v>
          </cell>
          <cell r="D65" t="str">
            <v>Cur def rev CaresAct PRF</v>
          </cell>
          <cell r="F65">
            <v>303830.09000000003</v>
          </cell>
          <cell r="G65">
            <v>0</v>
          </cell>
          <cell r="H65">
            <v>0</v>
          </cell>
          <cell r="I65">
            <v>303830.09000000003</v>
          </cell>
        </row>
        <row r="66">
          <cell r="A66" t="str">
            <v>220390</v>
          </cell>
          <cell r="C66">
            <v>220390</v>
          </cell>
          <cell r="D66" t="str">
            <v>Other custodial funds pay</v>
          </cell>
          <cell r="F66">
            <v>-26030.68</v>
          </cell>
          <cell r="G66">
            <v>23000.85</v>
          </cell>
          <cell r="H66">
            <v>37429.32</v>
          </cell>
          <cell r="I66">
            <v>-40459.15</v>
          </cell>
        </row>
        <row r="67">
          <cell r="A67" t="str">
            <v>220720</v>
          </cell>
          <cell r="C67">
            <v>220720</v>
          </cell>
          <cell r="D67" t="str">
            <v>ST asset retirement oblig</v>
          </cell>
          <cell r="F67">
            <v>-61146.62</v>
          </cell>
          <cell r="G67">
            <v>0</v>
          </cell>
          <cell r="H67">
            <v>0</v>
          </cell>
          <cell r="I67">
            <v>-61146.62</v>
          </cell>
        </row>
        <row r="68">
          <cell r="A68" t="str">
            <v>220820</v>
          </cell>
          <cell r="C68">
            <v>220820</v>
          </cell>
          <cell r="D68" t="str">
            <v>Oth accr pyroll banking c</v>
          </cell>
          <cell r="F68">
            <v>-541.85</v>
          </cell>
          <cell r="G68">
            <v>0</v>
          </cell>
          <cell r="H68">
            <v>0</v>
          </cell>
          <cell r="I68">
            <v>-541.85</v>
          </cell>
        </row>
        <row r="69">
          <cell r="A69" t="str">
            <v>221000</v>
          </cell>
          <cell r="C69">
            <v>221000</v>
          </cell>
          <cell r="D69" t="str">
            <v>Other accrued liability 1</v>
          </cell>
          <cell r="F69">
            <v>-392567.31</v>
          </cell>
          <cell r="G69">
            <v>5254.39</v>
          </cell>
          <cell r="H69">
            <v>7996.11</v>
          </cell>
          <cell r="I69">
            <v>-395309.03</v>
          </cell>
        </row>
        <row r="70">
          <cell r="A70" t="str">
            <v>230010</v>
          </cell>
          <cell r="C70">
            <v>230010</v>
          </cell>
          <cell r="D70" t="str">
            <v>Accrued payroll interface</v>
          </cell>
          <cell r="F70">
            <v>-114845.41</v>
          </cell>
          <cell r="G70">
            <v>202987.51999999999</v>
          </cell>
          <cell r="H70">
            <v>238193.91</v>
          </cell>
          <cell r="I70">
            <v>-150051.79999999999</v>
          </cell>
        </row>
        <row r="71">
          <cell r="A71" t="str">
            <v>230052</v>
          </cell>
          <cell r="C71">
            <v>230052</v>
          </cell>
          <cell r="D71" t="str">
            <v>Accrued bonuses ARC, cur</v>
          </cell>
          <cell r="F71">
            <v>0</v>
          </cell>
          <cell r="G71">
            <v>0</v>
          </cell>
          <cell r="H71">
            <v>300000</v>
          </cell>
          <cell r="I71">
            <v>-300000</v>
          </cell>
        </row>
        <row r="72">
          <cell r="A72" t="str">
            <v>230070</v>
          </cell>
          <cell r="C72">
            <v>230070</v>
          </cell>
          <cell r="D72" t="str">
            <v>Accrued bonuses retention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3">
          <cell r="A73" t="str">
            <v>230090</v>
          </cell>
          <cell r="C73">
            <v>230090</v>
          </cell>
          <cell r="D73" t="str">
            <v>Accrued severance</v>
          </cell>
          <cell r="F73">
            <v>-937559.54</v>
          </cell>
          <cell r="G73">
            <v>67627.5</v>
          </cell>
          <cell r="H73">
            <v>0</v>
          </cell>
          <cell r="I73">
            <v>-869932.04</v>
          </cell>
        </row>
        <row r="74">
          <cell r="A74" t="str">
            <v>230100</v>
          </cell>
          <cell r="C74">
            <v>230100</v>
          </cell>
          <cell r="D74" t="str">
            <v>Accrued paid time off</v>
          </cell>
          <cell r="F74">
            <v>-289190.03999999998</v>
          </cell>
          <cell r="G74">
            <v>45716.76</v>
          </cell>
          <cell r="H74">
            <v>16506.39</v>
          </cell>
          <cell r="I74">
            <v>-259979.67</v>
          </cell>
        </row>
        <row r="75">
          <cell r="A75" t="str">
            <v>230570</v>
          </cell>
          <cell r="C75">
            <v>230570</v>
          </cell>
          <cell r="D75" t="str">
            <v>EE health savings withhol</v>
          </cell>
          <cell r="F75">
            <v>550</v>
          </cell>
          <cell r="G75">
            <v>25</v>
          </cell>
          <cell r="H75">
            <v>147.08000000000001</v>
          </cell>
          <cell r="I75">
            <v>427.92</v>
          </cell>
        </row>
        <row r="76">
          <cell r="A76" t="str">
            <v>230610</v>
          </cell>
          <cell r="C76">
            <v>230610</v>
          </cell>
          <cell r="D76" t="str">
            <v>EE medical reimb withhold</v>
          </cell>
          <cell r="F76">
            <v>-13475.58</v>
          </cell>
          <cell r="G76">
            <v>1253.3800000000001</v>
          </cell>
          <cell r="H76">
            <v>23658.98</v>
          </cell>
          <cell r="I76">
            <v>-35881.18</v>
          </cell>
        </row>
        <row r="77">
          <cell r="A77" t="str">
            <v>230620</v>
          </cell>
          <cell r="C77">
            <v>230620</v>
          </cell>
          <cell r="D77" t="str">
            <v>EE dependent care withhol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</row>
        <row r="78">
          <cell r="A78" t="str">
            <v>230650</v>
          </cell>
          <cell r="C78">
            <v>230650</v>
          </cell>
          <cell r="D78" t="str">
            <v>EE garnishments withholdi</v>
          </cell>
          <cell r="F78">
            <v>-1240.1500000000001</v>
          </cell>
          <cell r="G78">
            <v>0</v>
          </cell>
          <cell r="H78">
            <v>0</v>
          </cell>
          <cell r="I78">
            <v>-1240.1500000000001</v>
          </cell>
        </row>
        <row r="79">
          <cell r="A79" t="str">
            <v>230670</v>
          </cell>
          <cell r="C79">
            <v>230670</v>
          </cell>
          <cell r="D79" t="str">
            <v>EE cafeteria/gift shop wi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A80" t="str">
            <v>230680</v>
          </cell>
          <cell r="C80">
            <v>230680</v>
          </cell>
          <cell r="D80" t="str">
            <v>EE charitable giving with</v>
          </cell>
          <cell r="F80">
            <v>-108</v>
          </cell>
          <cell r="G80">
            <v>0</v>
          </cell>
          <cell r="H80">
            <v>0</v>
          </cell>
          <cell r="I80">
            <v>-108</v>
          </cell>
        </row>
        <row r="81">
          <cell r="A81" t="str">
            <v>230730</v>
          </cell>
          <cell r="C81">
            <v>230730</v>
          </cell>
          <cell r="D81" t="str">
            <v>EE other withholding</v>
          </cell>
          <cell r="F81">
            <v>-26306.32</v>
          </cell>
          <cell r="G81">
            <v>5459.65</v>
          </cell>
          <cell r="H81">
            <v>5756.53</v>
          </cell>
          <cell r="I81">
            <v>-26603.200000000001</v>
          </cell>
        </row>
        <row r="82">
          <cell r="A82" t="str">
            <v>231010</v>
          </cell>
          <cell r="C82">
            <v>231010</v>
          </cell>
          <cell r="D82" t="str">
            <v>Med/pharm insurance payab</v>
          </cell>
          <cell r="F82">
            <v>-237426.64</v>
          </cell>
          <cell r="G82">
            <v>116991.32</v>
          </cell>
          <cell r="H82">
            <v>161583.28</v>
          </cell>
          <cell r="I82">
            <v>-282018.59999999998</v>
          </cell>
        </row>
        <row r="83">
          <cell r="A83" t="str">
            <v>231050</v>
          </cell>
          <cell r="C83">
            <v>231050</v>
          </cell>
          <cell r="D83" t="str">
            <v>IBNR for self insur benef</v>
          </cell>
          <cell r="F83">
            <v>-772247.97</v>
          </cell>
          <cell r="G83">
            <v>139423.79999999999</v>
          </cell>
          <cell r="H83">
            <v>79888.600000000006</v>
          </cell>
          <cell r="I83">
            <v>-712712.77</v>
          </cell>
        </row>
        <row r="84">
          <cell r="A84" t="str">
            <v>231100</v>
          </cell>
          <cell r="C84">
            <v>231100</v>
          </cell>
          <cell r="D84" t="str">
            <v>Accrued 403b emplyr core</v>
          </cell>
          <cell r="F84">
            <v>-1011443.61</v>
          </cell>
          <cell r="G84">
            <v>0</v>
          </cell>
          <cell r="H84">
            <v>1047661.83</v>
          </cell>
          <cell r="I84">
            <v>-2059105.44</v>
          </cell>
        </row>
        <row r="85">
          <cell r="A85" t="str">
            <v>231101</v>
          </cell>
          <cell r="C85">
            <v>231101</v>
          </cell>
          <cell r="D85" t="str">
            <v>Accrued 403b forfeitures</v>
          </cell>
          <cell r="F85">
            <v>-848296.2</v>
          </cell>
          <cell r="G85">
            <v>60161</v>
          </cell>
          <cell r="H85">
            <v>0</v>
          </cell>
          <cell r="I85">
            <v>-788135.2</v>
          </cell>
        </row>
        <row r="86">
          <cell r="A86" t="str">
            <v>231110</v>
          </cell>
          <cell r="C86">
            <v>231110</v>
          </cell>
          <cell r="D86" t="str">
            <v>Accrued 403b employer mat</v>
          </cell>
          <cell r="F86">
            <v>-69662.25</v>
          </cell>
          <cell r="G86">
            <v>61597.7</v>
          </cell>
          <cell r="H86">
            <v>8093.23</v>
          </cell>
          <cell r="I86">
            <v>-16157.78</v>
          </cell>
        </row>
        <row r="87">
          <cell r="A87" t="str">
            <v>242200</v>
          </cell>
          <cell r="C87">
            <v>242200</v>
          </cell>
          <cell r="D87" t="str">
            <v>Older PY Medicare payable</v>
          </cell>
          <cell r="F87">
            <v>-68618.19</v>
          </cell>
          <cell r="G87">
            <v>113581.08</v>
          </cell>
          <cell r="H87">
            <v>56856.24</v>
          </cell>
          <cell r="I87">
            <v>-11893.35</v>
          </cell>
        </row>
        <row r="88">
          <cell r="A88" t="str">
            <v>257100</v>
          </cell>
          <cell r="C88">
            <v>257100</v>
          </cell>
          <cell r="D88" t="str">
            <v>RE LT liab operating leas</v>
          </cell>
          <cell r="F88">
            <v>-988867.04</v>
          </cell>
          <cell r="G88">
            <v>0</v>
          </cell>
          <cell r="H88">
            <v>0</v>
          </cell>
          <cell r="I88">
            <v>-988867.04</v>
          </cell>
        </row>
        <row r="89">
          <cell r="A89" t="str">
            <v>259009</v>
          </cell>
          <cell r="C89">
            <v>259009</v>
          </cell>
          <cell r="D89" t="str">
            <v>IC LT debt net of curr po</v>
          </cell>
          <cell r="F89">
            <v>-73659765.370000005</v>
          </cell>
          <cell r="G89">
            <v>4331850.66</v>
          </cell>
          <cell r="H89">
            <v>0</v>
          </cell>
          <cell r="I89">
            <v>-69327914.709999993</v>
          </cell>
        </row>
        <row r="90">
          <cell r="A90" t="str">
            <v>263030</v>
          </cell>
          <cell r="C90">
            <v>263030</v>
          </cell>
          <cell r="D90" t="str">
            <v>LT deferred comp 457/451</v>
          </cell>
          <cell r="F90">
            <v>-25759.16</v>
          </cell>
          <cell r="G90">
            <v>1507.92</v>
          </cell>
          <cell r="H90">
            <v>6364.32</v>
          </cell>
          <cell r="I90">
            <v>-30615.56</v>
          </cell>
        </row>
        <row r="91">
          <cell r="A91" t="str">
            <v>269009</v>
          </cell>
          <cell r="C91">
            <v>269009</v>
          </cell>
          <cell r="D91" t="str">
            <v>IC LT liabilities other</v>
          </cell>
          <cell r="F91">
            <v>1.78</v>
          </cell>
          <cell r="G91">
            <v>0</v>
          </cell>
          <cell r="H91">
            <v>1.78</v>
          </cell>
          <cell r="I91">
            <v>0</v>
          </cell>
        </row>
        <row r="92">
          <cell r="A92" t="str">
            <v>270000</v>
          </cell>
          <cell r="C92">
            <v>270000</v>
          </cell>
          <cell r="D92" t="str">
            <v>Unrest NA BB/retained ear</v>
          </cell>
          <cell r="F92">
            <v>88664475.890000001</v>
          </cell>
          <cell r="G92">
            <v>0</v>
          </cell>
          <cell r="H92">
            <v>0</v>
          </cell>
          <cell r="I92">
            <v>88664475.890000001</v>
          </cell>
        </row>
        <row r="93">
          <cell r="A93" t="str">
            <v>270119</v>
          </cell>
          <cell r="C93">
            <v>270119</v>
          </cell>
          <cell r="D93" t="str">
            <v>IC unrest NA equity trans</v>
          </cell>
          <cell r="F93">
            <v>0</v>
          </cell>
          <cell r="G93">
            <v>867957</v>
          </cell>
          <cell r="H93">
            <v>0</v>
          </cell>
          <cell r="I93">
            <v>867957</v>
          </cell>
        </row>
        <row r="94">
          <cell r="A94" t="str">
            <v>280000</v>
          </cell>
          <cell r="C94">
            <v>280000</v>
          </cell>
          <cell r="D94" t="str">
            <v>Temp rest NA beg bal</v>
          </cell>
          <cell r="F94">
            <v>-1580901.98</v>
          </cell>
          <cell r="G94">
            <v>0</v>
          </cell>
          <cell r="H94">
            <v>0</v>
          </cell>
          <cell r="I94">
            <v>-1580901.98</v>
          </cell>
        </row>
        <row r="95">
          <cell r="A95" t="str">
            <v>290000</v>
          </cell>
          <cell r="C95">
            <v>290000</v>
          </cell>
          <cell r="D95" t="str">
            <v>Perm rest NA beg balance</v>
          </cell>
          <cell r="F95">
            <v>-571613.9</v>
          </cell>
          <cell r="G95">
            <v>0</v>
          </cell>
          <cell r="H95">
            <v>0</v>
          </cell>
          <cell r="I95">
            <v>-571613.9</v>
          </cell>
        </row>
        <row r="96">
          <cell r="A96" t="str">
            <v>10005270000</v>
          </cell>
          <cell r="B96">
            <v>10005</v>
          </cell>
          <cell r="C96">
            <v>270000</v>
          </cell>
          <cell r="D96" t="str">
            <v>Unrest NA BB/retained ear</v>
          </cell>
          <cell r="E96" t="str">
            <v>Nurse Administration</v>
          </cell>
          <cell r="F96">
            <v>323612.71999999997</v>
          </cell>
          <cell r="G96">
            <v>0</v>
          </cell>
          <cell r="H96">
            <v>0</v>
          </cell>
          <cell r="I96">
            <v>323612.71999999997</v>
          </cell>
        </row>
        <row r="97">
          <cell r="A97" t="str">
            <v>10005608820</v>
          </cell>
          <cell r="B97">
            <v>10005</v>
          </cell>
          <cell r="C97">
            <v>608820</v>
          </cell>
          <cell r="D97" t="str">
            <v>Employee discounts/awards</v>
          </cell>
          <cell r="E97" t="str">
            <v>Nurse Administration</v>
          </cell>
          <cell r="F97">
            <v>0</v>
          </cell>
          <cell r="G97">
            <v>1275</v>
          </cell>
          <cell r="H97">
            <v>0</v>
          </cell>
          <cell r="I97">
            <v>1275</v>
          </cell>
        </row>
        <row r="98">
          <cell r="A98" t="str">
            <v>10005614430</v>
          </cell>
          <cell r="B98">
            <v>10005</v>
          </cell>
          <cell r="C98">
            <v>614430</v>
          </cell>
          <cell r="D98" t="str">
            <v>Inbound freight on suppli</v>
          </cell>
          <cell r="E98" t="str">
            <v>Nurse Administration</v>
          </cell>
          <cell r="F98">
            <v>0</v>
          </cell>
          <cell r="G98">
            <v>25</v>
          </cell>
          <cell r="H98">
            <v>0</v>
          </cell>
          <cell r="I98">
            <v>25</v>
          </cell>
        </row>
        <row r="99">
          <cell r="A99" t="str">
            <v>10005663010</v>
          </cell>
          <cell r="B99">
            <v>10005</v>
          </cell>
          <cell r="C99">
            <v>663010</v>
          </cell>
          <cell r="D99" t="str">
            <v>Dues &amp; memberships</v>
          </cell>
          <cell r="E99" t="str">
            <v>Nurse Administration</v>
          </cell>
          <cell r="F99">
            <v>0</v>
          </cell>
          <cell r="G99">
            <v>5087</v>
          </cell>
          <cell r="H99">
            <v>37452</v>
          </cell>
          <cell r="I99">
            <v>-32365</v>
          </cell>
        </row>
        <row r="100">
          <cell r="A100" t="str">
            <v>10005663050</v>
          </cell>
          <cell r="B100">
            <v>10005</v>
          </cell>
          <cell r="C100">
            <v>663050</v>
          </cell>
          <cell r="D100" t="str">
            <v>Travel transportation</v>
          </cell>
          <cell r="E100" t="str">
            <v>Nurse Administration</v>
          </cell>
          <cell r="F100">
            <v>0</v>
          </cell>
          <cell r="G100">
            <v>78.84</v>
          </cell>
          <cell r="H100">
            <v>0</v>
          </cell>
          <cell r="I100">
            <v>78.84</v>
          </cell>
        </row>
        <row r="101">
          <cell r="A101" t="str">
            <v>10005663120</v>
          </cell>
          <cell r="B101">
            <v>10005</v>
          </cell>
          <cell r="C101">
            <v>663120</v>
          </cell>
          <cell r="D101" t="str">
            <v>Confernce seminar trainin</v>
          </cell>
          <cell r="E101" t="str">
            <v>Nurse Administration</v>
          </cell>
          <cell r="F101">
            <v>0</v>
          </cell>
          <cell r="G101">
            <v>2224.4499999999998</v>
          </cell>
          <cell r="H101">
            <v>0</v>
          </cell>
          <cell r="I101">
            <v>2224.4499999999998</v>
          </cell>
        </row>
        <row r="102">
          <cell r="A102" t="str">
            <v>10005670430</v>
          </cell>
          <cell r="B102">
            <v>10005</v>
          </cell>
          <cell r="C102">
            <v>670430</v>
          </cell>
          <cell r="D102" t="str">
            <v>Permits licenses accredtn</v>
          </cell>
          <cell r="E102" t="str">
            <v>Nurse Administration</v>
          </cell>
          <cell r="F102">
            <v>0</v>
          </cell>
          <cell r="G102">
            <v>82.92</v>
          </cell>
          <cell r="H102">
            <v>0</v>
          </cell>
          <cell r="I102">
            <v>82.92</v>
          </cell>
        </row>
        <row r="103">
          <cell r="A103" t="str">
            <v>23300270000</v>
          </cell>
          <cell r="B103">
            <v>23300</v>
          </cell>
          <cell r="C103">
            <v>270000</v>
          </cell>
          <cell r="D103" t="str">
            <v>Unrest NA BB/retained ear</v>
          </cell>
          <cell r="E103" t="str">
            <v>Recreational Therapy</v>
          </cell>
          <cell r="F103">
            <v>95.77</v>
          </cell>
          <cell r="G103">
            <v>0</v>
          </cell>
          <cell r="H103">
            <v>0</v>
          </cell>
          <cell r="I103">
            <v>95.77</v>
          </cell>
        </row>
        <row r="104">
          <cell r="A104" t="str">
            <v>23900270000</v>
          </cell>
          <cell r="B104">
            <v>23900</v>
          </cell>
          <cell r="C104">
            <v>270000</v>
          </cell>
          <cell r="D104" t="str">
            <v>Unrest NA BB/retained ear</v>
          </cell>
          <cell r="E104" t="str">
            <v>Rehabilitation - Other</v>
          </cell>
          <cell r="F104">
            <v>3998.9</v>
          </cell>
          <cell r="G104">
            <v>0</v>
          </cell>
          <cell r="H104">
            <v>0</v>
          </cell>
          <cell r="I104">
            <v>3998.9</v>
          </cell>
        </row>
        <row r="105">
          <cell r="A105" t="str">
            <v>43005270000</v>
          </cell>
          <cell r="B105">
            <v>43005</v>
          </cell>
          <cell r="C105">
            <v>270000</v>
          </cell>
          <cell r="D105" t="str">
            <v>Unrest NA BB/retained ear</v>
          </cell>
          <cell r="E105" t="str">
            <v>Skilled Nursing Facilities</v>
          </cell>
          <cell r="F105">
            <v>-330552.39</v>
          </cell>
          <cell r="G105">
            <v>0</v>
          </cell>
          <cell r="H105">
            <v>0</v>
          </cell>
          <cell r="I105">
            <v>-330552.39</v>
          </cell>
        </row>
        <row r="106">
          <cell r="A106" t="str">
            <v>43005553090</v>
          </cell>
          <cell r="B106">
            <v>43005</v>
          </cell>
          <cell r="C106">
            <v>553090</v>
          </cell>
          <cell r="D106" t="str">
            <v>Other food service revenu</v>
          </cell>
          <cell r="E106" t="str">
            <v>Skilled Nursing Facilities</v>
          </cell>
          <cell r="F106">
            <v>0</v>
          </cell>
          <cell r="G106">
            <v>0</v>
          </cell>
          <cell r="H106">
            <v>119.81</v>
          </cell>
          <cell r="I106">
            <v>-119.81</v>
          </cell>
        </row>
        <row r="107">
          <cell r="A107" t="str">
            <v>43005600110</v>
          </cell>
          <cell r="B107">
            <v>43005</v>
          </cell>
          <cell r="C107">
            <v>600110</v>
          </cell>
          <cell r="D107" t="str">
            <v>Clinical care other careg</v>
          </cell>
          <cell r="E107" t="str">
            <v>Skilled Nursing Facilities</v>
          </cell>
          <cell r="F107">
            <v>0</v>
          </cell>
          <cell r="G107">
            <v>163207.43</v>
          </cell>
          <cell r="H107">
            <v>122752.28</v>
          </cell>
          <cell r="I107">
            <v>40455.15</v>
          </cell>
        </row>
        <row r="108">
          <cell r="A108" t="str">
            <v>43005608000</v>
          </cell>
          <cell r="B108">
            <v>43005</v>
          </cell>
          <cell r="C108">
            <v>608000</v>
          </cell>
          <cell r="D108" t="str">
            <v>FICA expense</v>
          </cell>
          <cell r="E108" t="str">
            <v>Skilled Nursing Facilities</v>
          </cell>
          <cell r="F108">
            <v>0</v>
          </cell>
          <cell r="G108">
            <v>7402.62</v>
          </cell>
          <cell r="H108">
            <v>9390.51</v>
          </cell>
          <cell r="I108">
            <v>-1987.89</v>
          </cell>
        </row>
        <row r="109">
          <cell r="A109" t="str">
            <v>43005608880</v>
          </cell>
          <cell r="B109">
            <v>43005</v>
          </cell>
          <cell r="C109">
            <v>608880</v>
          </cell>
          <cell r="D109" t="str">
            <v>Frng ben staff alloc S&amp;W</v>
          </cell>
          <cell r="E109" t="str">
            <v>Skilled Nursing Facilities</v>
          </cell>
          <cell r="F109">
            <v>0</v>
          </cell>
          <cell r="G109">
            <v>38572.92</v>
          </cell>
          <cell r="H109">
            <v>9144.09</v>
          </cell>
          <cell r="I109">
            <v>29428.83</v>
          </cell>
        </row>
        <row r="110">
          <cell r="A110" t="str">
            <v>43100270000</v>
          </cell>
          <cell r="B110">
            <v>43100</v>
          </cell>
          <cell r="C110">
            <v>270000</v>
          </cell>
          <cell r="D110" t="str">
            <v>Unrest NA BB/retained ear</v>
          </cell>
          <cell r="E110" t="str">
            <v>Assisted Living</v>
          </cell>
          <cell r="F110">
            <v>3252.32</v>
          </cell>
          <cell r="G110">
            <v>0</v>
          </cell>
          <cell r="H110">
            <v>0</v>
          </cell>
          <cell r="I110">
            <v>3252.32</v>
          </cell>
        </row>
        <row r="111">
          <cell r="A111" t="str">
            <v>58250551010</v>
          </cell>
          <cell r="B111">
            <v>58250</v>
          </cell>
          <cell r="C111">
            <v>551010</v>
          </cell>
          <cell r="D111" t="str">
            <v>State&amp;oth govt grant Cont</v>
          </cell>
          <cell r="E111" t="str">
            <v>THSC TAL Grants</v>
          </cell>
          <cell r="F111">
            <v>0</v>
          </cell>
          <cell r="G111">
            <v>13141.69</v>
          </cell>
          <cell r="H111">
            <v>56754.82</v>
          </cell>
          <cell r="I111">
            <v>-43613.13</v>
          </cell>
        </row>
        <row r="112">
          <cell r="A112" t="str">
            <v>58250551099</v>
          </cell>
          <cell r="B112">
            <v>58250</v>
          </cell>
          <cell r="C112">
            <v>551099</v>
          </cell>
          <cell r="D112" t="str">
            <v>IC grant revenue</v>
          </cell>
          <cell r="E112" t="str">
            <v>THSC TAL Grants</v>
          </cell>
          <cell r="F112">
            <v>0</v>
          </cell>
          <cell r="G112">
            <v>0</v>
          </cell>
          <cell r="H112">
            <v>33774</v>
          </cell>
          <cell r="I112">
            <v>-33774</v>
          </cell>
        </row>
        <row r="113">
          <cell r="A113" t="str">
            <v>58250610420</v>
          </cell>
          <cell r="B113">
            <v>58250</v>
          </cell>
          <cell r="C113">
            <v>610420</v>
          </cell>
          <cell r="D113" t="str">
            <v>Lab supplies</v>
          </cell>
          <cell r="E113" t="str">
            <v>THSC TAL Grants</v>
          </cell>
          <cell r="F113">
            <v>0</v>
          </cell>
          <cell r="G113">
            <v>22.6</v>
          </cell>
          <cell r="H113">
            <v>22.6</v>
          </cell>
          <cell r="I113">
            <v>0</v>
          </cell>
        </row>
        <row r="114">
          <cell r="A114" t="str">
            <v>58250611900</v>
          </cell>
          <cell r="B114">
            <v>58250</v>
          </cell>
          <cell r="C114">
            <v>611900</v>
          </cell>
          <cell r="D114" t="str">
            <v>Med/surg supplies other</v>
          </cell>
          <cell r="E114" t="str">
            <v>THSC TAL Grants</v>
          </cell>
          <cell r="F114">
            <v>0</v>
          </cell>
          <cell r="G114">
            <v>494.39</v>
          </cell>
          <cell r="H114">
            <v>0</v>
          </cell>
          <cell r="I114">
            <v>494.39</v>
          </cell>
        </row>
        <row r="115">
          <cell r="A115" t="str">
            <v>58250612525</v>
          </cell>
          <cell r="B115">
            <v>58250</v>
          </cell>
          <cell r="C115">
            <v>612525</v>
          </cell>
          <cell r="D115" t="str">
            <v>Food Equipment</v>
          </cell>
          <cell r="E115" t="str">
            <v>THSC TAL Grants</v>
          </cell>
          <cell r="F115">
            <v>0</v>
          </cell>
          <cell r="G115">
            <v>24.9</v>
          </cell>
          <cell r="H115">
            <v>24.9</v>
          </cell>
          <cell r="I115">
            <v>0</v>
          </cell>
        </row>
        <row r="116">
          <cell r="A116" t="str">
            <v>58250612990</v>
          </cell>
          <cell r="B116">
            <v>58250</v>
          </cell>
          <cell r="C116">
            <v>612990</v>
          </cell>
          <cell r="D116" t="str">
            <v>Other patient supplies</v>
          </cell>
          <cell r="E116" t="str">
            <v>THSC TAL Grants</v>
          </cell>
          <cell r="F116">
            <v>0</v>
          </cell>
          <cell r="G116">
            <v>11465.27</v>
          </cell>
          <cell r="H116">
            <v>2162.96</v>
          </cell>
          <cell r="I116">
            <v>9302.31</v>
          </cell>
        </row>
        <row r="117">
          <cell r="A117" t="str">
            <v>58250614420</v>
          </cell>
          <cell r="B117">
            <v>58250</v>
          </cell>
          <cell r="C117">
            <v>614420</v>
          </cell>
          <cell r="D117" t="str">
            <v>Forms</v>
          </cell>
          <cell r="E117" t="str">
            <v>THSC TAL Grants</v>
          </cell>
          <cell r="F117">
            <v>0</v>
          </cell>
          <cell r="G117">
            <v>119.4</v>
          </cell>
          <cell r="H117">
            <v>0</v>
          </cell>
          <cell r="I117">
            <v>119.4</v>
          </cell>
        </row>
        <row r="118">
          <cell r="A118" t="str">
            <v>58250614440</v>
          </cell>
          <cell r="B118">
            <v>58250</v>
          </cell>
          <cell r="C118">
            <v>614440</v>
          </cell>
          <cell r="D118" t="str">
            <v>Maintenance supplies</v>
          </cell>
          <cell r="E118" t="str">
            <v>THSC TAL Grants</v>
          </cell>
          <cell r="F118">
            <v>0</v>
          </cell>
          <cell r="G118">
            <v>28.99</v>
          </cell>
          <cell r="H118">
            <v>0</v>
          </cell>
          <cell r="I118">
            <v>28.99</v>
          </cell>
        </row>
        <row r="119">
          <cell r="A119" t="str">
            <v>58250614450</v>
          </cell>
          <cell r="B119">
            <v>58250</v>
          </cell>
          <cell r="C119">
            <v>614450</v>
          </cell>
          <cell r="D119" t="str">
            <v>Minor equip and instrumen</v>
          </cell>
          <cell r="E119" t="str">
            <v>THSC TAL Grants</v>
          </cell>
          <cell r="F119">
            <v>0</v>
          </cell>
          <cell r="G119">
            <v>36.99</v>
          </cell>
          <cell r="H119">
            <v>0</v>
          </cell>
          <cell r="I119">
            <v>36.99</v>
          </cell>
        </row>
        <row r="120">
          <cell r="A120" t="str">
            <v>58250619000</v>
          </cell>
          <cell r="B120">
            <v>58250</v>
          </cell>
          <cell r="C120">
            <v>619000</v>
          </cell>
          <cell r="D120" t="str">
            <v>Supplies allocation</v>
          </cell>
          <cell r="E120" t="str">
            <v>THSC TAL Grants</v>
          </cell>
          <cell r="F120">
            <v>0</v>
          </cell>
          <cell r="G120">
            <v>31.05</v>
          </cell>
          <cell r="H120">
            <v>0</v>
          </cell>
          <cell r="I120">
            <v>31.05</v>
          </cell>
        </row>
        <row r="121">
          <cell r="A121" t="str">
            <v>58250625130</v>
          </cell>
          <cell r="B121">
            <v>58250</v>
          </cell>
          <cell r="C121">
            <v>625130</v>
          </cell>
          <cell r="D121" t="str">
            <v>PMS outpatient and ancill</v>
          </cell>
          <cell r="E121" t="str">
            <v>THSC TAL Grants</v>
          </cell>
          <cell r="F121">
            <v>0</v>
          </cell>
          <cell r="G121">
            <v>174</v>
          </cell>
          <cell r="H121">
            <v>0</v>
          </cell>
          <cell r="I121">
            <v>174</v>
          </cell>
        </row>
        <row r="122">
          <cell r="A122" t="str">
            <v>58250627539</v>
          </cell>
          <cell r="B122">
            <v>58250</v>
          </cell>
          <cell r="C122">
            <v>627539</v>
          </cell>
          <cell r="D122" t="str">
            <v>IC TIS operating allocati</v>
          </cell>
          <cell r="E122" t="str">
            <v>THSC TAL Grants</v>
          </cell>
          <cell r="F122">
            <v>0</v>
          </cell>
          <cell r="G122">
            <v>12000</v>
          </cell>
          <cell r="H122">
            <v>0</v>
          </cell>
          <cell r="I122">
            <v>12000</v>
          </cell>
        </row>
        <row r="123">
          <cell r="A123" t="str">
            <v>58250627589</v>
          </cell>
          <cell r="B123">
            <v>58250</v>
          </cell>
          <cell r="C123">
            <v>627589</v>
          </cell>
          <cell r="D123" t="str">
            <v>IC purchased services oth</v>
          </cell>
          <cell r="E123" t="str">
            <v>THSC TAL Grants</v>
          </cell>
          <cell r="F123">
            <v>0</v>
          </cell>
          <cell r="G123">
            <v>55200</v>
          </cell>
          <cell r="H123">
            <v>0</v>
          </cell>
          <cell r="I123">
            <v>55200</v>
          </cell>
        </row>
        <row r="124">
          <cell r="A124" t="str">
            <v>58252140240</v>
          </cell>
          <cell r="B124">
            <v>58252</v>
          </cell>
          <cell r="C124">
            <v>140240</v>
          </cell>
          <cell r="D124" t="str">
            <v>Grants receivable</v>
          </cell>
          <cell r="E124" t="str">
            <v>Transition Specialist</v>
          </cell>
          <cell r="F124">
            <v>-1117.7</v>
          </cell>
          <cell r="G124">
            <v>0</v>
          </cell>
          <cell r="H124">
            <v>0</v>
          </cell>
          <cell r="I124">
            <v>-1117.7</v>
          </cell>
        </row>
        <row r="125">
          <cell r="A125" t="str">
            <v>58252270000</v>
          </cell>
          <cell r="B125">
            <v>58252</v>
          </cell>
          <cell r="C125">
            <v>270000</v>
          </cell>
          <cell r="D125" t="str">
            <v>Unrest NA BB/retained ear</v>
          </cell>
          <cell r="E125" t="str">
            <v>Transition Specialist</v>
          </cell>
          <cell r="F125">
            <v>19250.060000000001</v>
          </cell>
          <cell r="G125">
            <v>0</v>
          </cell>
          <cell r="H125">
            <v>0</v>
          </cell>
          <cell r="I125">
            <v>19250.060000000001</v>
          </cell>
        </row>
        <row r="126">
          <cell r="A126" t="str">
            <v>58253140240</v>
          </cell>
          <cell r="B126">
            <v>58253</v>
          </cell>
          <cell r="C126">
            <v>140240</v>
          </cell>
          <cell r="D126" t="str">
            <v>Grants receivable</v>
          </cell>
          <cell r="E126" t="str">
            <v>Leveraging ACE and NICHE SNF</v>
          </cell>
          <cell r="F126">
            <v>46466.23</v>
          </cell>
          <cell r="G126">
            <v>0</v>
          </cell>
          <cell r="H126">
            <v>0</v>
          </cell>
          <cell r="I126">
            <v>46466.23</v>
          </cell>
        </row>
        <row r="127">
          <cell r="A127" t="str">
            <v>58253270000</v>
          </cell>
          <cell r="B127">
            <v>58253</v>
          </cell>
          <cell r="C127">
            <v>270000</v>
          </cell>
          <cell r="D127" t="str">
            <v>Unrest NA BB/retained ear</v>
          </cell>
          <cell r="E127" t="str">
            <v>Leveraging ACE and NICHE SNF</v>
          </cell>
          <cell r="F127">
            <v>130220.2</v>
          </cell>
          <cell r="G127">
            <v>0</v>
          </cell>
          <cell r="H127">
            <v>0</v>
          </cell>
          <cell r="I127">
            <v>130220.2</v>
          </cell>
        </row>
        <row r="128">
          <cell r="A128" t="str">
            <v>58253600030</v>
          </cell>
          <cell r="B128">
            <v>58253</v>
          </cell>
          <cell r="C128">
            <v>600030</v>
          </cell>
          <cell r="D128" t="str">
            <v>Clinical care RN</v>
          </cell>
          <cell r="E128" t="str">
            <v>Leveraging ACE and NICHE SNF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A129" t="str">
            <v>58253608000</v>
          </cell>
          <cell r="B129">
            <v>58253</v>
          </cell>
          <cell r="C129">
            <v>608000</v>
          </cell>
          <cell r="D129" t="str">
            <v>FICA expense</v>
          </cell>
          <cell r="E129" t="str">
            <v>Leveraging ACE and NICHE SNF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0">
          <cell r="A130" t="str">
            <v>75900270000</v>
          </cell>
          <cell r="B130">
            <v>75900</v>
          </cell>
          <cell r="C130">
            <v>270000</v>
          </cell>
          <cell r="D130" t="str">
            <v>Unrest NA BB/retained ear</v>
          </cell>
          <cell r="E130" t="str">
            <v>Outpatient Centers - Other</v>
          </cell>
          <cell r="F130">
            <v>140293.21</v>
          </cell>
          <cell r="G130">
            <v>0</v>
          </cell>
          <cell r="H130">
            <v>0</v>
          </cell>
          <cell r="I130">
            <v>140293.21</v>
          </cell>
        </row>
        <row r="131">
          <cell r="A131" t="str">
            <v>75900600869</v>
          </cell>
          <cell r="B131">
            <v>75900</v>
          </cell>
          <cell r="C131">
            <v>600869</v>
          </cell>
          <cell r="D131" t="str">
            <v>Intraco labor professiona</v>
          </cell>
          <cell r="E131" t="str">
            <v>Outpatient Centers - Other</v>
          </cell>
          <cell r="F131">
            <v>0</v>
          </cell>
          <cell r="G131">
            <v>111497.12</v>
          </cell>
          <cell r="H131">
            <v>0</v>
          </cell>
          <cell r="I131">
            <v>111497.12</v>
          </cell>
        </row>
        <row r="132">
          <cell r="A132" t="str">
            <v>75900608880</v>
          </cell>
          <cell r="B132">
            <v>75900</v>
          </cell>
          <cell r="C132">
            <v>608880</v>
          </cell>
          <cell r="D132" t="str">
            <v>Frng ben staff alloc S&amp;W</v>
          </cell>
          <cell r="E132" t="str">
            <v>Outpatient Centers - Other</v>
          </cell>
          <cell r="F132">
            <v>0</v>
          </cell>
          <cell r="G132">
            <v>7195.74</v>
          </cell>
          <cell r="H132">
            <v>0</v>
          </cell>
          <cell r="I132">
            <v>7195.74</v>
          </cell>
        </row>
        <row r="133">
          <cell r="A133" t="str">
            <v>75900608890</v>
          </cell>
          <cell r="B133">
            <v>75900</v>
          </cell>
          <cell r="C133">
            <v>608890</v>
          </cell>
          <cell r="D133" t="str">
            <v>Frng ben staff allocFTEhr</v>
          </cell>
          <cell r="E133" t="str">
            <v>Outpatient Centers - Other</v>
          </cell>
          <cell r="F133">
            <v>0</v>
          </cell>
          <cell r="G133">
            <v>5410.15</v>
          </cell>
          <cell r="H133">
            <v>0</v>
          </cell>
          <cell r="I133">
            <v>5410.15</v>
          </cell>
        </row>
        <row r="134">
          <cell r="A134" t="str">
            <v>76099270000</v>
          </cell>
          <cell r="B134">
            <v>76099</v>
          </cell>
          <cell r="C134">
            <v>270000</v>
          </cell>
          <cell r="D134" t="str">
            <v>Unrest NA BB/retained ear</v>
          </cell>
          <cell r="E134" t="str">
            <v>Materials Management</v>
          </cell>
          <cell r="F134">
            <v>-395588.01</v>
          </cell>
          <cell r="G134">
            <v>0</v>
          </cell>
          <cell r="H134">
            <v>0</v>
          </cell>
          <cell r="I134">
            <v>-395588.01</v>
          </cell>
        </row>
        <row r="135">
          <cell r="A135" t="str">
            <v>76099670841</v>
          </cell>
          <cell r="B135">
            <v>76099</v>
          </cell>
          <cell r="C135">
            <v>670841</v>
          </cell>
          <cell r="D135" t="str">
            <v>Purchase discounts</v>
          </cell>
          <cell r="E135" t="str">
            <v>Materials Management</v>
          </cell>
          <cell r="F135">
            <v>0</v>
          </cell>
          <cell r="G135">
            <v>0</v>
          </cell>
          <cell r="H135">
            <v>91348.91</v>
          </cell>
          <cell r="I135">
            <v>-91348.91</v>
          </cell>
        </row>
        <row r="136">
          <cell r="A136" t="str">
            <v>76300270000</v>
          </cell>
          <cell r="B136">
            <v>76300</v>
          </cell>
          <cell r="C136">
            <v>270000</v>
          </cell>
          <cell r="D136" t="str">
            <v>Unrest NA BB/retained ear</v>
          </cell>
          <cell r="E136" t="str">
            <v>Environmental Services</v>
          </cell>
          <cell r="F136">
            <v>-15.05</v>
          </cell>
          <cell r="G136">
            <v>0</v>
          </cell>
          <cell r="H136">
            <v>0</v>
          </cell>
          <cell r="I136">
            <v>-15.05</v>
          </cell>
        </row>
        <row r="137">
          <cell r="A137" t="str">
            <v>76500270000</v>
          </cell>
          <cell r="B137">
            <v>76500</v>
          </cell>
          <cell r="C137">
            <v>270000</v>
          </cell>
          <cell r="D137" t="str">
            <v>Unrest NA BB/retained ear</v>
          </cell>
          <cell r="E137" t="str">
            <v>Clinical Nutrition</v>
          </cell>
          <cell r="F137">
            <v>572.75</v>
          </cell>
          <cell r="G137">
            <v>0</v>
          </cell>
          <cell r="H137">
            <v>0</v>
          </cell>
          <cell r="I137">
            <v>572.75</v>
          </cell>
        </row>
        <row r="138">
          <cell r="A138" t="str">
            <v>76500612520</v>
          </cell>
          <cell r="B138">
            <v>76500</v>
          </cell>
          <cell r="C138">
            <v>612520</v>
          </cell>
          <cell r="D138" t="str">
            <v>Food supplies</v>
          </cell>
          <cell r="E138" t="str">
            <v>Clinical Nutrition</v>
          </cell>
          <cell r="F138">
            <v>0</v>
          </cell>
          <cell r="G138">
            <v>204527</v>
          </cell>
          <cell r="H138">
            <v>204527</v>
          </cell>
          <cell r="I138">
            <v>0</v>
          </cell>
        </row>
        <row r="139">
          <cell r="A139" t="str">
            <v>76500627649</v>
          </cell>
          <cell r="B139">
            <v>76500</v>
          </cell>
          <cell r="C139">
            <v>627649</v>
          </cell>
          <cell r="D139" t="str">
            <v>IC Hospitality Services a</v>
          </cell>
          <cell r="E139" t="str">
            <v>Clinical Nutrition</v>
          </cell>
          <cell r="F139">
            <v>0</v>
          </cell>
          <cell r="G139">
            <v>0.02</v>
          </cell>
          <cell r="H139">
            <v>0</v>
          </cell>
          <cell r="I139">
            <v>0.02</v>
          </cell>
        </row>
        <row r="140">
          <cell r="A140" t="str">
            <v>76900270000</v>
          </cell>
          <cell r="B140">
            <v>76900</v>
          </cell>
          <cell r="C140">
            <v>270000</v>
          </cell>
          <cell r="D140" t="str">
            <v>Unrest NA BB/retained ear</v>
          </cell>
          <cell r="E140" t="str">
            <v>Plant Operations</v>
          </cell>
          <cell r="F140">
            <v>187672.16</v>
          </cell>
          <cell r="G140">
            <v>0</v>
          </cell>
          <cell r="H140">
            <v>0</v>
          </cell>
          <cell r="I140">
            <v>187672.16</v>
          </cell>
        </row>
        <row r="141">
          <cell r="A141" t="str">
            <v>76900650050</v>
          </cell>
          <cell r="B141">
            <v>76900</v>
          </cell>
          <cell r="C141">
            <v>650050</v>
          </cell>
          <cell r="D141" t="str">
            <v>R&amp;M grounds</v>
          </cell>
          <cell r="E141" t="str">
            <v>Plant Operations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A142" t="str">
            <v>76900650100</v>
          </cell>
          <cell r="B142">
            <v>76900</v>
          </cell>
          <cell r="C142">
            <v>650100</v>
          </cell>
          <cell r="D142" t="str">
            <v>R&amp;M auto maintenance</v>
          </cell>
          <cell r="E142" t="str">
            <v>Plant Operations</v>
          </cell>
          <cell r="F142">
            <v>0</v>
          </cell>
          <cell r="G142">
            <v>4307.62</v>
          </cell>
          <cell r="H142">
            <v>361.31</v>
          </cell>
          <cell r="I142">
            <v>3946.31</v>
          </cell>
        </row>
        <row r="143">
          <cell r="A143" t="str">
            <v>76900650300</v>
          </cell>
          <cell r="B143">
            <v>76900</v>
          </cell>
          <cell r="C143">
            <v>650300</v>
          </cell>
          <cell r="D143" t="str">
            <v>R&amp;M other miscellaneous r</v>
          </cell>
          <cell r="E143" t="str">
            <v>Plant Operations</v>
          </cell>
          <cell r="F143">
            <v>0</v>
          </cell>
          <cell r="G143">
            <v>1762.71</v>
          </cell>
          <cell r="H143">
            <v>0</v>
          </cell>
          <cell r="I143">
            <v>1762.71</v>
          </cell>
        </row>
        <row r="144">
          <cell r="A144" t="str">
            <v>76900650400</v>
          </cell>
          <cell r="B144">
            <v>76900</v>
          </cell>
          <cell r="C144">
            <v>650400</v>
          </cell>
          <cell r="D144" t="str">
            <v>Electricity</v>
          </cell>
          <cell r="E144" t="str">
            <v>Plant Operations</v>
          </cell>
          <cell r="F144">
            <v>0</v>
          </cell>
          <cell r="G144">
            <v>853.38</v>
          </cell>
          <cell r="H144">
            <v>1199.94</v>
          </cell>
          <cell r="I144">
            <v>-346.56</v>
          </cell>
        </row>
        <row r="145">
          <cell r="A145" t="str">
            <v>76900670440</v>
          </cell>
          <cell r="B145">
            <v>76900</v>
          </cell>
          <cell r="C145">
            <v>670440</v>
          </cell>
          <cell r="D145" t="str">
            <v>Fines &amp; penalties</v>
          </cell>
          <cell r="E145" t="str">
            <v>Plant Operations</v>
          </cell>
          <cell r="F145">
            <v>0</v>
          </cell>
          <cell r="G145">
            <v>1486.21</v>
          </cell>
          <cell r="H145">
            <v>0</v>
          </cell>
          <cell r="I145">
            <v>1486.21</v>
          </cell>
        </row>
        <row r="146">
          <cell r="A146" t="str">
            <v>77500270000</v>
          </cell>
          <cell r="B146">
            <v>77500</v>
          </cell>
          <cell r="C146">
            <v>270000</v>
          </cell>
          <cell r="D146" t="str">
            <v>Unrest NA BB/retained ear</v>
          </cell>
          <cell r="E146" t="str">
            <v>Case Management</v>
          </cell>
          <cell r="F146">
            <v>-331.16</v>
          </cell>
          <cell r="G146">
            <v>0</v>
          </cell>
          <cell r="H146">
            <v>0</v>
          </cell>
          <cell r="I146">
            <v>-331.16</v>
          </cell>
        </row>
        <row r="147">
          <cell r="A147" t="str">
            <v>78700270000</v>
          </cell>
          <cell r="B147">
            <v>78700</v>
          </cell>
          <cell r="C147">
            <v>270000</v>
          </cell>
          <cell r="D147" t="str">
            <v>Unrest NA BB/retained ear</v>
          </cell>
          <cell r="E147" t="str">
            <v>Social Services</v>
          </cell>
          <cell r="F147">
            <v>86377.78</v>
          </cell>
          <cell r="G147">
            <v>0</v>
          </cell>
          <cell r="H147">
            <v>0</v>
          </cell>
          <cell r="I147">
            <v>86377.78</v>
          </cell>
        </row>
        <row r="148">
          <cell r="A148" t="str">
            <v>80000101000</v>
          </cell>
          <cell r="B148">
            <v>80000</v>
          </cell>
          <cell r="C148">
            <v>101000</v>
          </cell>
          <cell r="D148" t="str">
            <v>CMP investments 1</v>
          </cell>
          <cell r="E148" t="str">
            <v>Administration</v>
          </cell>
          <cell r="F148">
            <v>35598.410000000003</v>
          </cell>
          <cell r="G148">
            <v>0</v>
          </cell>
          <cell r="H148">
            <v>0</v>
          </cell>
          <cell r="I148">
            <v>35598.410000000003</v>
          </cell>
        </row>
        <row r="149">
          <cell r="A149" t="str">
            <v>80000120190</v>
          </cell>
          <cell r="B149">
            <v>80000</v>
          </cell>
          <cell r="C149">
            <v>120190</v>
          </cell>
          <cell r="D149" t="str">
            <v>AR credit balance LTC</v>
          </cell>
          <cell r="E149" t="str">
            <v>Administration</v>
          </cell>
          <cell r="F149">
            <v>50130.96</v>
          </cell>
          <cell r="G149">
            <v>0</v>
          </cell>
          <cell r="H149">
            <v>0</v>
          </cell>
          <cell r="I149">
            <v>50130.96</v>
          </cell>
        </row>
        <row r="150">
          <cell r="A150" t="str">
            <v>80000130300</v>
          </cell>
          <cell r="B150">
            <v>80000</v>
          </cell>
          <cell r="C150">
            <v>130300</v>
          </cell>
          <cell r="D150" t="str">
            <v>Older PY other receivable</v>
          </cell>
          <cell r="E150" t="str">
            <v>Administration</v>
          </cell>
          <cell r="F150">
            <v>640621.56000000006</v>
          </cell>
          <cell r="G150">
            <v>95192.1</v>
          </cell>
          <cell r="H150">
            <v>0</v>
          </cell>
          <cell r="I150">
            <v>735813.66</v>
          </cell>
        </row>
        <row r="151">
          <cell r="A151" t="str">
            <v>80000140240</v>
          </cell>
          <cell r="B151">
            <v>80000</v>
          </cell>
          <cell r="C151">
            <v>140240</v>
          </cell>
          <cell r="D151" t="str">
            <v>Grants receivable</v>
          </cell>
          <cell r="E151" t="str">
            <v>Administration</v>
          </cell>
          <cell r="F151">
            <v>3770</v>
          </cell>
          <cell r="G151">
            <v>0</v>
          </cell>
          <cell r="H151">
            <v>0</v>
          </cell>
          <cell r="I151">
            <v>3770</v>
          </cell>
        </row>
        <row r="152">
          <cell r="A152" t="str">
            <v>80000140700</v>
          </cell>
          <cell r="B152">
            <v>80000</v>
          </cell>
          <cell r="C152">
            <v>140700</v>
          </cell>
          <cell r="D152" t="str">
            <v>Misc receivable 1</v>
          </cell>
          <cell r="E152" t="str">
            <v>Administration</v>
          </cell>
          <cell r="F152">
            <v>74508.759999999995</v>
          </cell>
          <cell r="G152">
            <v>0</v>
          </cell>
          <cell r="H152">
            <v>0</v>
          </cell>
          <cell r="I152">
            <v>74508.759999999995</v>
          </cell>
        </row>
        <row r="153">
          <cell r="A153" t="str">
            <v>80000140839</v>
          </cell>
          <cell r="B153">
            <v>80000</v>
          </cell>
          <cell r="C153">
            <v>140839</v>
          </cell>
          <cell r="D153" t="str">
            <v>IC other AR</v>
          </cell>
          <cell r="E153" t="str">
            <v>Administration</v>
          </cell>
          <cell r="F153">
            <v>158.25</v>
          </cell>
          <cell r="G153">
            <v>0</v>
          </cell>
          <cell r="H153">
            <v>0</v>
          </cell>
          <cell r="I153">
            <v>158.25</v>
          </cell>
        </row>
        <row r="154">
          <cell r="A154" t="str">
            <v>80000145000</v>
          </cell>
          <cell r="B154">
            <v>80000</v>
          </cell>
          <cell r="C154">
            <v>145000</v>
          </cell>
          <cell r="D154" t="str">
            <v>Prepaid expense other 1</v>
          </cell>
          <cell r="E154" t="str">
            <v>Administration</v>
          </cell>
          <cell r="F154">
            <v>480601.33</v>
          </cell>
          <cell r="G154">
            <v>35171.160000000003</v>
          </cell>
          <cell r="H154">
            <v>2500</v>
          </cell>
          <cell r="I154">
            <v>513272.49</v>
          </cell>
        </row>
        <row r="155">
          <cell r="A155" t="str">
            <v>80000162010</v>
          </cell>
          <cell r="B155">
            <v>80000</v>
          </cell>
          <cell r="C155">
            <v>162010</v>
          </cell>
          <cell r="D155" t="str">
            <v>Computer hardware</v>
          </cell>
          <cell r="E155" t="str">
            <v>Administration</v>
          </cell>
          <cell r="F155">
            <v>14252.43</v>
          </cell>
          <cell r="G155">
            <v>0</v>
          </cell>
          <cell r="H155">
            <v>0</v>
          </cell>
          <cell r="I155">
            <v>14252.43</v>
          </cell>
        </row>
        <row r="156">
          <cell r="A156" t="str">
            <v>80000162011</v>
          </cell>
          <cell r="B156">
            <v>80000</v>
          </cell>
          <cell r="C156">
            <v>162011</v>
          </cell>
          <cell r="D156" t="str">
            <v>Computer software</v>
          </cell>
          <cell r="E156" t="str">
            <v>Administration</v>
          </cell>
          <cell r="F156">
            <v>28652.5</v>
          </cell>
          <cell r="G156">
            <v>0</v>
          </cell>
          <cell r="H156">
            <v>0</v>
          </cell>
          <cell r="I156">
            <v>28652.5</v>
          </cell>
        </row>
        <row r="157">
          <cell r="A157" t="str">
            <v>80000162030</v>
          </cell>
          <cell r="B157">
            <v>80000</v>
          </cell>
          <cell r="C157">
            <v>162030</v>
          </cell>
          <cell r="D157" t="str">
            <v>Fixed asset holding</v>
          </cell>
          <cell r="E157" t="str">
            <v>Administration</v>
          </cell>
          <cell r="F157">
            <v>9955.61</v>
          </cell>
          <cell r="G157">
            <v>0</v>
          </cell>
          <cell r="H157">
            <v>0</v>
          </cell>
          <cell r="I157">
            <v>9955.61</v>
          </cell>
        </row>
        <row r="158">
          <cell r="A158" t="str">
            <v>80000165010</v>
          </cell>
          <cell r="B158">
            <v>80000</v>
          </cell>
          <cell r="C158">
            <v>165010</v>
          </cell>
          <cell r="D158" t="str">
            <v>Building a/d</v>
          </cell>
          <cell r="E158" t="str">
            <v>Administration</v>
          </cell>
          <cell r="F158">
            <v>-95394.93</v>
          </cell>
          <cell r="G158">
            <v>39406.06</v>
          </cell>
          <cell r="H158">
            <v>110747.99</v>
          </cell>
          <cell r="I158">
            <v>-166736.85999999999</v>
          </cell>
        </row>
        <row r="159">
          <cell r="A159" t="str">
            <v>80000166010</v>
          </cell>
          <cell r="B159">
            <v>80000</v>
          </cell>
          <cell r="C159">
            <v>166010</v>
          </cell>
          <cell r="D159" t="str">
            <v>Computer hardware a/d</v>
          </cell>
          <cell r="E159" t="str">
            <v>Administration</v>
          </cell>
          <cell r="F159">
            <v>-4174.6000000000004</v>
          </cell>
          <cell r="G159">
            <v>0</v>
          </cell>
          <cell r="H159">
            <v>1425.24</v>
          </cell>
          <cell r="I159">
            <v>-5599.84</v>
          </cell>
        </row>
        <row r="160">
          <cell r="A160" t="str">
            <v>80000166011</v>
          </cell>
          <cell r="B160">
            <v>80000</v>
          </cell>
          <cell r="C160">
            <v>166011</v>
          </cell>
          <cell r="D160" t="str">
            <v>Computer software a/d</v>
          </cell>
          <cell r="E160" t="str">
            <v>Administration</v>
          </cell>
          <cell r="F160">
            <v>-12783.78</v>
          </cell>
          <cell r="G160">
            <v>0</v>
          </cell>
          <cell r="H160">
            <v>2865.24</v>
          </cell>
          <cell r="I160">
            <v>-15649.02</v>
          </cell>
        </row>
        <row r="161">
          <cell r="A161" t="str">
            <v>80000169000</v>
          </cell>
          <cell r="B161">
            <v>80000</v>
          </cell>
          <cell r="C161">
            <v>169000</v>
          </cell>
          <cell r="D161" t="str">
            <v>Construction in progress</v>
          </cell>
          <cell r="E161" t="str">
            <v>Administration</v>
          </cell>
          <cell r="F161">
            <v>226703.96</v>
          </cell>
          <cell r="G161">
            <v>69094.820000000007</v>
          </cell>
          <cell r="H161">
            <v>0</v>
          </cell>
          <cell r="I161">
            <v>295798.78000000003</v>
          </cell>
        </row>
        <row r="162">
          <cell r="A162" t="str">
            <v>80000175100</v>
          </cell>
          <cell r="B162">
            <v>80000</v>
          </cell>
          <cell r="C162">
            <v>175100</v>
          </cell>
          <cell r="D162" t="str">
            <v>RE ROU asset operating le</v>
          </cell>
          <cell r="E162" t="str">
            <v>Administration</v>
          </cell>
          <cell r="F162">
            <v>0</v>
          </cell>
          <cell r="G162">
            <v>0.01</v>
          </cell>
          <cell r="H162">
            <v>0</v>
          </cell>
          <cell r="I162">
            <v>0.01</v>
          </cell>
        </row>
        <row r="163">
          <cell r="A163" t="str">
            <v>80000205100</v>
          </cell>
          <cell r="B163">
            <v>80000</v>
          </cell>
          <cell r="C163">
            <v>205100</v>
          </cell>
          <cell r="D163" t="str">
            <v>RE ST liab operating leas</v>
          </cell>
          <cell r="E163" t="str">
            <v>Administration</v>
          </cell>
          <cell r="F163">
            <v>-67126</v>
          </cell>
          <cell r="G163">
            <v>67126</v>
          </cell>
          <cell r="H163">
            <v>0</v>
          </cell>
          <cell r="I163">
            <v>0</v>
          </cell>
        </row>
        <row r="164">
          <cell r="A164" t="str">
            <v>80000210350</v>
          </cell>
          <cell r="B164">
            <v>80000</v>
          </cell>
          <cell r="C164">
            <v>210350</v>
          </cell>
          <cell r="D164" t="str">
            <v>AP escheats</v>
          </cell>
          <cell r="E164" t="str">
            <v>Administration</v>
          </cell>
          <cell r="F164">
            <v>0</v>
          </cell>
          <cell r="G164">
            <v>2461.92</v>
          </cell>
          <cell r="H164">
            <v>0</v>
          </cell>
          <cell r="I164">
            <v>2461.92</v>
          </cell>
        </row>
        <row r="165">
          <cell r="A165" t="str">
            <v>80000210413</v>
          </cell>
          <cell r="B165">
            <v>80000</v>
          </cell>
          <cell r="C165">
            <v>210413</v>
          </cell>
          <cell r="D165" t="str">
            <v>Lucernex expense clearing</v>
          </cell>
          <cell r="E165" t="str">
            <v>Administration</v>
          </cell>
          <cell r="F165">
            <v>49131.03</v>
          </cell>
          <cell r="G165">
            <v>0</v>
          </cell>
          <cell r="H165">
            <v>33607</v>
          </cell>
          <cell r="I165">
            <v>15524.03</v>
          </cell>
        </row>
        <row r="166">
          <cell r="A166" t="str">
            <v>80000210810</v>
          </cell>
          <cell r="B166">
            <v>80000</v>
          </cell>
          <cell r="C166">
            <v>210810</v>
          </cell>
          <cell r="D166" t="str">
            <v>AP patient refund</v>
          </cell>
          <cell r="E166" t="str">
            <v>Administration</v>
          </cell>
          <cell r="F166">
            <v>23315.99</v>
          </cell>
          <cell r="G166">
            <v>7895.55</v>
          </cell>
          <cell r="H166">
            <v>30</v>
          </cell>
          <cell r="I166">
            <v>31181.54</v>
          </cell>
        </row>
        <row r="167">
          <cell r="A167" t="str">
            <v>80000210909</v>
          </cell>
          <cell r="B167">
            <v>80000</v>
          </cell>
          <cell r="C167">
            <v>210909</v>
          </cell>
          <cell r="D167" t="str">
            <v>IC AP</v>
          </cell>
          <cell r="E167" t="str">
            <v>Administration</v>
          </cell>
          <cell r="F167">
            <v>78355.070000000007</v>
          </cell>
          <cell r="G167">
            <v>0</v>
          </cell>
          <cell r="H167">
            <v>0</v>
          </cell>
          <cell r="I167">
            <v>78355.070000000007</v>
          </cell>
        </row>
        <row r="168">
          <cell r="A168" t="str">
            <v>80000220720</v>
          </cell>
          <cell r="B168">
            <v>80000</v>
          </cell>
          <cell r="C168">
            <v>220720</v>
          </cell>
          <cell r="D168" t="str">
            <v>ST asset retirement oblig</v>
          </cell>
          <cell r="E168" t="str">
            <v>Administration</v>
          </cell>
          <cell r="F168">
            <v>61146.62</v>
          </cell>
          <cell r="G168">
            <v>0</v>
          </cell>
          <cell r="H168">
            <v>0</v>
          </cell>
          <cell r="I168">
            <v>61146.62</v>
          </cell>
        </row>
        <row r="169">
          <cell r="A169" t="str">
            <v>80000220820</v>
          </cell>
          <cell r="B169">
            <v>80000</v>
          </cell>
          <cell r="C169">
            <v>220820</v>
          </cell>
          <cell r="D169" t="str">
            <v>Oth accr pyroll banking c</v>
          </cell>
          <cell r="E169" t="str">
            <v>Administration</v>
          </cell>
          <cell r="F169">
            <v>541.85</v>
          </cell>
          <cell r="G169">
            <v>0</v>
          </cell>
          <cell r="H169">
            <v>0</v>
          </cell>
          <cell r="I169">
            <v>541.85</v>
          </cell>
        </row>
        <row r="170">
          <cell r="A170" t="str">
            <v>80000221000</v>
          </cell>
          <cell r="B170">
            <v>80000</v>
          </cell>
          <cell r="C170">
            <v>221000</v>
          </cell>
          <cell r="D170" t="str">
            <v>Other accrued liability 1</v>
          </cell>
          <cell r="E170" t="str">
            <v>Administration</v>
          </cell>
          <cell r="F170">
            <v>391701.5</v>
          </cell>
          <cell r="G170">
            <v>0</v>
          </cell>
          <cell r="H170">
            <v>0</v>
          </cell>
          <cell r="I170">
            <v>391701.5</v>
          </cell>
        </row>
        <row r="171">
          <cell r="A171" t="str">
            <v>80000230100</v>
          </cell>
          <cell r="B171">
            <v>80000</v>
          </cell>
          <cell r="C171">
            <v>230100</v>
          </cell>
          <cell r="D171" t="str">
            <v>Accrued paid time off</v>
          </cell>
          <cell r="E171" t="str">
            <v>Administration</v>
          </cell>
          <cell r="F171">
            <v>-0.03</v>
          </cell>
          <cell r="G171">
            <v>0</v>
          </cell>
          <cell r="H171">
            <v>0</v>
          </cell>
          <cell r="I171">
            <v>-0.03</v>
          </cell>
        </row>
        <row r="172">
          <cell r="A172" t="str">
            <v>80000230650</v>
          </cell>
          <cell r="B172">
            <v>80000</v>
          </cell>
          <cell r="C172">
            <v>230650</v>
          </cell>
          <cell r="D172" t="str">
            <v>EE garnishments withholdi</v>
          </cell>
          <cell r="E172" t="str">
            <v>Administration</v>
          </cell>
          <cell r="F172">
            <v>1240.1500000000001</v>
          </cell>
          <cell r="G172">
            <v>0</v>
          </cell>
          <cell r="H172">
            <v>0</v>
          </cell>
          <cell r="I172">
            <v>1240.1500000000001</v>
          </cell>
        </row>
        <row r="173">
          <cell r="A173" t="str">
            <v>80000230680</v>
          </cell>
          <cell r="B173">
            <v>80000</v>
          </cell>
          <cell r="C173">
            <v>230680</v>
          </cell>
          <cell r="D173" t="str">
            <v>EE charitable giving with</v>
          </cell>
          <cell r="E173" t="str">
            <v>Administration</v>
          </cell>
          <cell r="F173">
            <v>108</v>
          </cell>
          <cell r="G173">
            <v>0</v>
          </cell>
          <cell r="H173">
            <v>0</v>
          </cell>
          <cell r="I173">
            <v>108</v>
          </cell>
        </row>
        <row r="174">
          <cell r="A174" t="str">
            <v>80000230730</v>
          </cell>
          <cell r="B174">
            <v>80000</v>
          </cell>
          <cell r="C174">
            <v>230730</v>
          </cell>
          <cell r="D174" t="str">
            <v>EE other withholding</v>
          </cell>
          <cell r="E174" t="str">
            <v>Administration</v>
          </cell>
          <cell r="F174">
            <v>20667.009999999998</v>
          </cell>
          <cell r="G174">
            <v>0</v>
          </cell>
          <cell r="H174">
            <v>0</v>
          </cell>
          <cell r="I174">
            <v>20667.009999999998</v>
          </cell>
        </row>
        <row r="175">
          <cell r="A175" t="str">
            <v>80000257100</v>
          </cell>
          <cell r="B175">
            <v>80000</v>
          </cell>
          <cell r="C175">
            <v>257100</v>
          </cell>
          <cell r="D175" t="str">
            <v>RE LT liab operating leas</v>
          </cell>
          <cell r="E175" t="str">
            <v>Administration</v>
          </cell>
          <cell r="F175">
            <v>988867.04</v>
          </cell>
          <cell r="G175">
            <v>0</v>
          </cell>
          <cell r="H175">
            <v>0</v>
          </cell>
          <cell r="I175">
            <v>988867.04</v>
          </cell>
        </row>
        <row r="176">
          <cell r="A176" t="str">
            <v>80000259009</v>
          </cell>
          <cell r="B176">
            <v>80000</v>
          </cell>
          <cell r="C176">
            <v>259009</v>
          </cell>
          <cell r="D176" t="str">
            <v>IC LT debt net of curr po</v>
          </cell>
          <cell r="E176" t="str">
            <v>Administration</v>
          </cell>
          <cell r="F176">
            <v>-6550465</v>
          </cell>
          <cell r="G176">
            <v>0</v>
          </cell>
          <cell r="H176">
            <v>3517818</v>
          </cell>
          <cell r="I176">
            <v>-10068283</v>
          </cell>
        </row>
        <row r="177">
          <cell r="A177" t="str">
            <v>80000270000</v>
          </cell>
          <cell r="B177">
            <v>80000</v>
          </cell>
          <cell r="C177">
            <v>270000</v>
          </cell>
          <cell r="D177" t="str">
            <v>Unrest NA BB/retained ear</v>
          </cell>
          <cell r="E177" t="str">
            <v>Administration</v>
          </cell>
          <cell r="F177">
            <v>4870616.76</v>
          </cell>
          <cell r="G177">
            <v>0</v>
          </cell>
          <cell r="H177">
            <v>0</v>
          </cell>
          <cell r="I177">
            <v>4870616.76</v>
          </cell>
        </row>
        <row r="178">
          <cell r="A178" t="str">
            <v>80000522000</v>
          </cell>
          <cell r="B178">
            <v>80000</v>
          </cell>
          <cell r="C178">
            <v>522000</v>
          </cell>
          <cell r="D178" t="str">
            <v>Op invst inc CMP found in</v>
          </cell>
          <cell r="E178" t="str">
            <v>Administration</v>
          </cell>
          <cell r="F178">
            <v>0</v>
          </cell>
          <cell r="G178">
            <v>32991.06</v>
          </cell>
          <cell r="H178">
            <v>9266.6</v>
          </cell>
          <cell r="I178">
            <v>23724.46</v>
          </cell>
        </row>
        <row r="179">
          <cell r="A179" t="str">
            <v>80000590009</v>
          </cell>
          <cell r="B179">
            <v>80000</v>
          </cell>
          <cell r="C179">
            <v>590009</v>
          </cell>
          <cell r="D179" t="str">
            <v>IC rev other operating 1</v>
          </cell>
          <cell r="E179" t="str">
            <v>Administration</v>
          </cell>
          <cell r="F179">
            <v>0</v>
          </cell>
          <cell r="G179">
            <v>0</v>
          </cell>
          <cell r="H179">
            <v>12000</v>
          </cell>
          <cell r="I179">
            <v>-12000</v>
          </cell>
        </row>
        <row r="180">
          <cell r="A180" t="str">
            <v>80000599009</v>
          </cell>
          <cell r="B180">
            <v>80000</v>
          </cell>
          <cell r="C180">
            <v>599009</v>
          </cell>
          <cell r="D180" t="str">
            <v>Intraco other operating</v>
          </cell>
          <cell r="E180" t="str">
            <v>Administration</v>
          </cell>
          <cell r="F180">
            <v>0</v>
          </cell>
          <cell r="G180">
            <v>0</v>
          </cell>
          <cell r="H180">
            <v>7980063.7000000002</v>
          </cell>
          <cell r="I180">
            <v>-7980063.7000000002</v>
          </cell>
        </row>
        <row r="181">
          <cell r="A181" t="str">
            <v>80000600309</v>
          </cell>
          <cell r="B181">
            <v>80000</v>
          </cell>
          <cell r="C181">
            <v>600309</v>
          </cell>
          <cell r="D181" t="str">
            <v>IC labor spiritual care</v>
          </cell>
          <cell r="E181" t="str">
            <v>Administration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</row>
        <row r="182">
          <cell r="A182" t="str">
            <v>80000600620</v>
          </cell>
          <cell r="B182">
            <v>80000</v>
          </cell>
          <cell r="C182">
            <v>600620</v>
          </cell>
          <cell r="D182" t="str">
            <v>Productive management</v>
          </cell>
          <cell r="E182" t="str">
            <v>Administration</v>
          </cell>
          <cell r="F182">
            <v>0</v>
          </cell>
          <cell r="G182">
            <v>224578.44</v>
          </cell>
          <cell r="H182">
            <v>0</v>
          </cell>
          <cell r="I182">
            <v>224578.44</v>
          </cell>
        </row>
        <row r="183">
          <cell r="A183" t="str">
            <v>80000600630</v>
          </cell>
          <cell r="B183">
            <v>80000</v>
          </cell>
          <cell r="C183">
            <v>600630</v>
          </cell>
          <cell r="D183" t="str">
            <v>Productive professional</v>
          </cell>
          <cell r="E183" t="str">
            <v>Administration</v>
          </cell>
          <cell r="F183">
            <v>0</v>
          </cell>
          <cell r="G183">
            <v>38141.230000000003</v>
          </cell>
          <cell r="H183">
            <v>0</v>
          </cell>
          <cell r="I183">
            <v>38141.230000000003</v>
          </cell>
        </row>
        <row r="184">
          <cell r="A184" t="str">
            <v>80000600660</v>
          </cell>
          <cell r="B184">
            <v>80000</v>
          </cell>
          <cell r="C184">
            <v>600660</v>
          </cell>
          <cell r="D184" t="str">
            <v>Productive clerical</v>
          </cell>
          <cell r="E184" t="str">
            <v>Administration</v>
          </cell>
          <cell r="F184">
            <v>0</v>
          </cell>
          <cell r="G184">
            <v>2</v>
          </cell>
          <cell r="H184">
            <v>0</v>
          </cell>
          <cell r="I184">
            <v>2</v>
          </cell>
        </row>
        <row r="185">
          <cell r="A185" t="str">
            <v>80000601140</v>
          </cell>
          <cell r="B185">
            <v>80000</v>
          </cell>
          <cell r="C185">
            <v>601140</v>
          </cell>
          <cell r="D185" t="str">
            <v>OT clerical</v>
          </cell>
          <cell r="E185" t="str">
            <v>Administration</v>
          </cell>
          <cell r="F185">
            <v>0</v>
          </cell>
          <cell r="G185">
            <v>0.08</v>
          </cell>
          <cell r="H185">
            <v>0</v>
          </cell>
          <cell r="I185">
            <v>0.08</v>
          </cell>
        </row>
        <row r="186">
          <cell r="A186" t="str">
            <v>80000603120</v>
          </cell>
          <cell r="B186">
            <v>80000</v>
          </cell>
          <cell r="C186">
            <v>603120</v>
          </cell>
          <cell r="D186" t="str">
            <v>Premium &amp; other managemen</v>
          </cell>
          <cell r="E186" t="str">
            <v>Administration</v>
          </cell>
          <cell r="F186">
            <v>0</v>
          </cell>
          <cell r="G186">
            <v>1800</v>
          </cell>
          <cell r="H186">
            <v>0</v>
          </cell>
          <cell r="I186">
            <v>1800</v>
          </cell>
        </row>
        <row r="187">
          <cell r="A187" t="str">
            <v>80000605620</v>
          </cell>
          <cell r="B187">
            <v>80000</v>
          </cell>
          <cell r="C187">
            <v>605620</v>
          </cell>
          <cell r="D187" t="str">
            <v>PTO management</v>
          </cell>
          <cell r="E187" t="str">
            <v>Administration</v>
          </cell>
          <cell r="F187">
            <v>0</v>
          </cell>
          <cell r="G187">
            <v>31431.69</v>
          </cell>
          <cell r="H187">
            <v>0</v>
          </cell>
          <cell r="I187">
            <v>31431.69</v>
          </cell>
        </row>
        <row r="188">
          <cell r="A188" t="str">
            <v>80000605630</v>
          </cell>
          <cell r="B188">
            <v>80000</v>
          </cell>
          <cell r="C188">
            <v>605630</v>
          </cell>
          <cell r="D188" t="str">
            <v>PTO professional</v>
          </cell>
          <cell r="E188" t="str">
            <v>Administration</v>
          </cell>
          <cell r="F188">
            <v>0</v>
          </cell>
          <cell r="G188">
            <v>8643.07</v>
          </cell>
          <cell r="H188">
            <v>675.25</v>
          </cell>
          <cell r="I188">
            <v>7967.82</v>
          </cell>
        </row>
        <row r="189">
          <cell r="A189" t="str">
            <v>80000605660</v>
          </cell>
          <cell r="B189">
            <v>80000</v>
          </cell>
          <cell r="C189">
            <v>605660</v>
          </cell>
          <cell r="D189" t="str">
            <v>PTO clerical</v>
          </cell>
          <cell r="E189" t="str">
            <v>Administration</v>
          </cell>
          <cell r="F189">
            <v>0</v>
          </cell>
          <cell r="G189">
            <v>0.22</v>
          </cell>
          <cell r="H189">
            <v>0.04</v>
          </cell>
          <cell r="I189">
            <v>0.18</v>
          </cell>
        </row>
        <row r="190">
          <cell r="A190" t="str">
            <v>80000605670</v>
          </cell>
          <cell r="B190">
            <v>80000</v>
          </cell>
          <cell r="C190">
            <v>605670</v>
          </cell>
          <cell r="D190" t="str">
            <v>PTO Accrual change</v>
          </cell>
          <cell r="E190" t="str">
            <v>Administration</v>
          </cell>
          <cell r="F190">
            <v>0</v>
          </cell>
          <cell r="G190">
            <v>3398.88</v>
          </cell>
          <cell r="H190">
            <v>4597.2</v>
          </cell>
          <cell r="I190">
            <v>-1198.32</v>
          </cell>
        </row>
        <row r="191">
          <cell r="A191" t="str">
            <v>80000606800</v>
          </cell>
          <cell r="B191">
            <v>80000</v>
          </cell>
          <cell r="C191">
            <v>606800</v>
          </cell>
          <cell r="D191" t="str">
            <v>Salary&amp;wage expWorkday de</v>
          </cell>
          <cell r="E191" t="str">
            <v>Administration</v>
          </cell>
          <cell r="F191">
            <v>0</v>
          </cell>
          <cell r="G191">
            <v>0</v>
          </cell>
          <cell r="H191">
            <v>46063.22</v>
          </cell>
          <cell r="I191">
            <v>-46063.22</v>
          </cell>
        </row>
        <row r="192">
          <cell r="A192" t="str">
            <v>80000606900</v>
          </cell>
          <cell r="B192">
            <v>80000</v>
          </cell>
          <cell r="C192">
            <v>606900</v>
          </cell>
          <cell r="D192" t="str">
            <v>Appreciation award</v>
          </cell>
          <cell r="E192" t="str">
            <v>Administration</v>
          </cell>
          <cell r="F192">
            <v>0</v>
          </cell>
          <cell r="G192">
            <v>453630.26</v>
          </cell>
          <cell r="H192">
            <v>0</v>
          </cell>
          <cell r="I192">
            <v>453630.26</v>
          </cell>
        </row>
        <row r="193">
          <cell r="A193" t="str">
            <v>80000608000</v>
          </cell>
          <cell r="B193">
            <v>80000</v>
          </cell>
          <cell r="C193">
            <v>608000</v>
          </cell>
          <cell r="D193" t="str">
            <v>FICA expense</v>
          </cell>
          <cell r="E193" t="str">
            <v>Administration</v>
          </cell>
          <cell r="F193">
            <v>0</v>
          </cell>
          <cell r="G193">
            <v>18777.900000000001</v>
          </cell>
          <cell r="H193">
            <v>0</v>
          </cell>
          <cell r="I193">
            <v>18777.900000000001</v>
          </cell>
        </row>
        <row r="194">
          <cell r="A194" t="str">
            <v>80000608109</v>
          </cell>
          <cell r="B194">
            <v>80000</v>
          </cell>
          <cell r="C194">
            <v>608109</v>
          </cell>
          <cell r="D194" t="str">
            <v>IC stop loss premiums</v>
          </cell>
          <cell r="E194" t="str">
            <v>Administration</v>
          </cell>
          <cell r="F194">
            <v>0</v>
          </cell>
          <cell r="G194">
            <v>218574</v>
          </cell>
          <cell r="H194">
            <v>0</v>
          </cell>
          <cell r="I194">
            <v>218574</v>
          </cell>
        </row>
        <row r="195">
          <cell r="A195" t="str">
            <v>80000608280</v>
          </cell>
          <cell r="B195">
            <v>80000</v>
          </cell>
          <cell r="C195">
            <v>608280</v>
          </cell>
          <cell r="D195" t="str">
            <v>ST disability EE contribu</v>
          </cell>
          <cell r="E195" t="str">
            <v>Administration</v>
          </cell>
          <cell r="F195">
            <v>0</v>
          </cell>
          <cell r="G195">
            <v>0</v>
          </cell>
          <cell r="H195">
            <v>228.41</v>
          </cell>
          <cell r="I195">
            <v>-228.41</v>
          </cell>
        </row>
        <row r="196">
          <cell r="A196" t="str">
            <v>80000608740</v>
          </cell>
          <cell r="B196">
            <v>80000</v>
          </cell>
          <cell r="C196">
            <v>608740</v>
          </cell>
          <cell r="D196" t="str">
            <v>Unemployment state</v>
          </cell>
          <cell r="E196" t="str">
            <v>Administration</v>
          </cell>
          <cell r="F196">
            <v>0</v>
          </cell>
          <cell r="G196">
            <v>9845.08</v>
          </cell>
          <cell r="H196">
            <v>0</v>
          </cell>
          <cell r="I196">
            <v>9845.08</v>
          </cell>
        </row>
        <row r="197">
          <cell r="A197" t="str">
            <v>80000608880</v>
          </cell>
          <cell r="B197">
            <v>80000</v>
          </cell>
          <cell r="C197">
            <v>608880</v>
          </cell>
          <cell r="D197" t="str">
            <v>Frng ben staff alloc S&amp;W</v>
          </cell>
          <cell r="E197" t="str">
            <v>Administration</v>
          </cell>
          <cell r="F197">
            <v>0</v>
          </cell>
          <cell r="G197">
            <v>42819.77</v>
          </cell>
          <cell r="H197">
            <v>0</v>
          </cell>
          <cell r="I197">
            <v>42819.77</v>
          </cell>
        </row>
        <row r="198">
          <cell r="A198" t="str">
            <v>80000608890</v>
          </cell>
          <cell r="B198">
            <v>80000</v>
          </cell>
          <cell r="C198">
            <v>608890</v>
          </cell>
          <cell r="D198" t="str">
            <v>Frng ben staff allocFTEhr</v>
          </cell>
          <cell r="E198" t="str">
            <v>Administration</v>
          </cell>
          <cell r="F198">
            <v>0</v>
          </cell>
          <cell r="G198">
            <v>10790.31</v>
          </cell>
          <cell r="H198">
            <v>0</v>
          </cell>
          <cell r="I198">
            <v>10790.31</v>
          </cell>
        </row>
        <row r="199">
          <cell r="A199" t="str">
            <v>80000608990</v>
          </cell>
          <cell r="B199">
            <v>80000</v>
          </cell>
          <cell r="C199">
            <v>608990</v>
          </cell>
          <cell r="D199" t="str">
            <v>Other benefits</v>
          </cell>
          <cell r="E199" t="str">
            <v>Administration</v>
          </cell>
          <cell r="F199">
            <v>0</v>
          </cell>
          <cell r="G199">
            <v>0</v>
          </cell>
          <cell r="H199">
            <v>23031.599999999999</v>
          </cell>
          <cell r="I199">
            <v>-23031.599999999999</v>
          </cell>
        </row>
        <row r="200">
          <cell r="A200" t="str">
            <v>80000610040</v>
          </cell>
          <cell r="B200">
            <v>80000</v>
          </cell>
          <cell r="C200">
            <v>610040</v>
          </cell>
          <cell r="D200" t="str">
            <v>Drugs non prescription</v>
          </cell>
          <cell r="E200" t="str">
            <v>Administration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</row>
        <row r="201">
          <cell r="A201" t="str">
            <v>80000611900</v>
          </cell>
          <cell r="B201">
            <v>80000</v>
          </cell>
          <cell r="C201">
            <v>611900</v>
          </cell>
          <cell r="D201" t="str">
            <v>Med/surg supplies other</v>
          </cell>
          <cell r="E201" t="str">
            <v>Administration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</row>
        <row r="202">
          <cell r="A202" t="str">
            <v>80000612990</v>
          </cell>
          <cell r="B202">
            <v>80000</v>
          </cell>
          <cell r="C202">
            <v>612990</v>
          </cell>
          <cell r="D202" t="str">
            <v>Other patient supplies</v>
          </cell>
          <cell r="E202" t="str">
            <v>Administration</v>
          </cell>
          <cell r="F202">
            <v>0</v>
          </cell>
          <cell r="G202">
            <v>19.989999999999998</v>
          </cell>
          <cell r="H202">
            <v>0</v>
          </cell>
          <cell r="I202">
            <v>19.989999999999998</v>
          </cell>
        </row>
        <row r="203">
          <cell r="A203" t="str">
            <v>80000613900</v>
          </cell>
          <cell r="B203">
            <v>80000</v>
          </cell>
          <cell r="C203">
            <v>613900</v>
          </cell>
          <cell r="D203" t="str">
            <v>Rebates other</v>
          </cell>
          <cell r="E203" t="str">
            <v>Administration</v>
          </cell>
          <cell r="F203">
            <v>0</v>
          </cell>
          <cell r="G203">
            <v>20000</v>
          </cell>
          <cell r="H203">
            <v>50000</v>
          </cell>
          <cell r="I203">
            <v>-30000</v>
          </cell>
        </row>
        <row r="204">
          <cell r="A204" t="str">
            <v>80000614400</v>
          </cell>
          <cell r="B204">
            <v>80000</v>
          </cell>
          <cell r="C204">
            <v>614400</v>
          </cell>
          <cell r="D204" t="str">
            <v>Office supplies</v>
          </cell>
          <cell r="E204" t="str">
            <v>Administration</v>
          </cell>
          <cell r="F204">
            <v>0</v>
          </cell>
          <cell r="G204">
            <v>7113.86</v>
          </cell>
          <cell r="H204">
            <v>0</v>
          </cell>
          <cell r="I204">
            <v>7113.86</v>
          </cell>
        </row>
        <row r="205">
          <cell r="A205" t="str">
            <v>80000614430</v>
          </cell>
          <cell r="B205">
            <v>80000</v>
          </cell>
          <cell r="C205">
            <v>614430</v>
          </cell>
          <cell r="D205" t="str">
            <v>Inbound freight on suppli</v>
          </cell>
          <cell r="E205" t="str">
            <v>Administration</v>
          </cell>
          <cell r="F205">
            <v>0</v>
          </cell>
          <cell r="G205">
            <v>27.25</v>
          </cell>
          <cell r="H205">
            <v>0</v>
          </cell>
          <cell r="I205">
            <v>27.25</v>
          </cell>
        </row>
        <row r="206">
          <cell r="A206" t="str">
            <v>80000614700</v>
          </cell>
          <cell r="B206">
            <v>80000</v>
          </cell>
          <cell r="C206">
            <v>614700</v>
          </cell>
          <cell r="D206" t="str">
            <v>Other non patient supplie</v>
          </cell>
          <cell r="E206" t="str">
            <v>Administration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</row>
        <row r="207">
          <cell r="A207" t="str">
            <v>80000621000</v>
          </cell>
          <cell r="B207">
            <v>80000</v>
          </cell>
          <cell r="C207">
            <v>621000</v>
          </cell>
          <cell r="D207" t="str">
            <v>Medical director fees</v>
          </cell>
          <cell r="E207" t="str">
            <v>Administration</v>
          </cell>
          <cell r="F207">
            <v>0</v>
          </cell>
          <cell r="G207">
            <v>8400</v>
          </cell>
          <cell r="H207">
            <v>0</v>
          </cell>
          <cell r="I207">
            <v>8400</v>
          </cell>
        </row>
        <row r="208">
          <cell r="A208" t="str">
            <v>80000625240</v>
          </cell>
          <cell r="B208">
            <v>80000</v>
          </cell>
          <cell r="C208">
            <v>625240</v>
          </cell>
          <cell r="D208" t="str">
            <v>PMS physical therapy</v>
          </cell>
          <cell r="E208" t="str">
            <v>Administration</v>
          </cell>
          <cell r="F208">
            <v>0</v>
          </cell>
          <cell r="G208">
            <v>0.06</v>
          </cell>
          <cell r="H208">
            <v>0</v>
          </cell>
          <cell r="I208">
            <v>0.06</v>
          </cell>
        </row>
        <row r="209">
          <cell r="A209" t="str">
            <v>80000626240</v>
          </cell>
          <cell r="B209">
            <v>80000</v>
          </cell>
          <cell r="C209">
            <v>626240</v>
          </cell>
          <cell r="D209" t="str">
            <v>Legal fees</v>
          </cell>
          <cell r="E209" t="str">
            <v>Administration</v>
          </cell>
          <cell r="F209">
            <v>0</v>
          </cell>
          <cell r="G209">
            <v>6455.66</v>
          </cell>
          <cell r="H209">
            <v>0</v>
          </cell>
          <cell r="I209">
            <v>6455.66</v>
          </cell>
        </row>
        <row r="210">
          <cell r="A210" t="str">
            <v>80000626260</v>
          </cell>
          <cell r="B210">
            <v>80000</v>
          </cell>
          <cell r="C210">
            <v>626260</v>
          </cell>
          <cell r="D210" t="str">
            <v>Accounting &amp; audit fees</v>
          </cell>
          <cell r="E210" t="str">
            <v>Administration</v>
          </cell>
          <cell r="F210">
            <v>0</v>
          </cell>
          <cell r="G210">
            <v>525.86</v>
          </cell>
          <cell r="H210">
            <v>0</v>
          </cell>
          <cell r="I210">
            <v>525.86</v>
          </cell>
        </row>
        <row r="211">
          <cell r="A211" t="str">
            <v>80000626280</v>
          </cell>
          <cell r="B211">
            <v>80000</v>
          </cell>
          <cell r="C211">
            <v>626280</v>
          </cell>
          <cell r="D211" t="str">
            <v>Software maint &amp; data ser</v>
          </cell>
          <cell r="E211" t="str">
            <v>Administration</v>
          </cell>
          <cell r="F211">
            <v>0</v>
          </cell>
          <cell r="G211">
            <v>50349.23</v>
          </cell>
          <cell r="H211">
            <v>15194.36</v>
          </cell>
          <cell r="I211">
            <v>35154.870000000003</v>
          </cell>
        </row>
        <row r="212">
          <cell r="A212" t="str">
            <v>80000626330</v>
          </cell>
          <cell r="B212">
            <v>80000</v>
          </cell>
          <cell r="C212">
            <v>626330</v>
          </cell>
          <cell r="D212" t="str">
            <v>Billing fees</v>
          </cell>
          <cell r="E212" t="str">
            <v>Administration</v>
          </cell>
          <cell r="F212">
            <v>0</v>
          </cell>
          <cell r="G212">
            <v>18309.89</v>
          </cell>
          <cell r="H212">
            <v>9309.89</v>
          </cell>
          <cell r="I212">
            <v>9000</v>
          </cell>
        </row>
        <row r="213">
          <cell r="A213" t="str">
            <v>80000626340</v>
          </cell>
          <cell r="B213">
            <v>80000</v>
          </cell>
          <cell r="C213">
            <v>626340</v>
          </cell>
          <cell r="D213" t="str">
            <v>Record storage</v>
          </cell>
          <cell r="E213" t="str">
            <v>Administration</v>
          </cell>
          <cell r="F213">
            <v>0</v>
          </cell>
          <cell r="G213">
            <v>12587.44</v>
          </cell>
          <cell r="H213">
            <v>0</v>
          </cell>
          <cell r="I213">
            <v>12587.44</v>
          </cell>
        </row>
        <row r="214">
          <cell r="A214" t="str">
            <v>80000626370</v>
          </cell>
          <cell r="B214">
            <v>80000</v>
          </cell>
          <cell r="C214">
            <v>626370</v>
          </cell>
          <cell r="D214" t="str">
            <v>Recruiting exp non physic</v>
          </cell>
          <cell r="E214" t="str">
            <v>Administration</v>
          </cell>
          <cell r="F214">
            <v>0</v>
          </cell>
          <cell r="G214">
            <v>47730</v>
          </cell>
          <cell r="H214">
            <v>0</v>
          </cell>
          <cell r="I214">
            <v>47730</v>
          </cell>
        </row>
        <row r="215">
          <cell r="A215" t="str">
            <v>80000626490</v>
          </cell>
          <cell r="B215">
            <v>80000</v>
          </cell>
          <cell r="C215">
            <v>626490</v>
          </cell>
          <cell r="D215" t="str">
            <v>Purchased service other</v>
          </cell>
          <cell r="E215" t="str">
            <v>Administration</v>
          </cell>
          <cell r="F215">
            <v>0</v>
          </cell>
          <cell r="G215">
            <v>23985.99</v>
          </cell>
          <cell r="H215">
            <v>0</v>
          </cell>
          <cell r="I215">
            <v>23985.99</v>
          </cell>
        </row>
        <row r="216">
          <cell r="A216" t="str">
            <v>80000626510</v>
          </cell>
          <cell r="B216">
            <v>80000</v>
          </cell>
          <cell r="C216">
            <v>626510</v>
          </cell>
          <cell r="D216" t="str">
            <v>Advertising print expense</v>
          </cell>
          <cell r="E216" t="str">
            <v>Administration</v>
          </cell>
          <cell r="F216">
            <v>0</v>
          </cell>
          <cell r="G216">
            <v>22.88</v>
          </cell>
          <cell r="H216">
            <v>0</v>
          </cell>
          <cell r="I216">
            <v>22.88</v>
          </cell>
        </row>
        <row r="217">
          <cell r="A217" t="str">
            <v>80000627409</v>
          </cell>
          <cell r="B217">
            <v>80000</v>
          </cell>
          <cell r="C217">
            <v>627409</v>
          </cell>
          <cell r="D217" t="str">
            <v>IC FinanceSharedServ allo</v>
          </cell>
          <cell r="E217" t="str">
            <v>Administration</v>
          </cell>
          <cell r="F217">
            <v>0</v>
          </cell>
          <cell r="G217">
            <v>116040</v>
          </cell>
          <cell r="H217">
            <v>0</v>
          </cell>
          <cell r="I217">
            <v>116040</v>
          </cell>
        </row>
        <row r="218">
          <cell r="A218" t="str">
            <v>80000627509</v>
          </cell>
          <cell r="B218">
            <v>80000</v>
          </cell>
          <cell r="C218">
            <v>627509</v>
          </cell>
          <cell r="D218" t="str">
            <v>IC System Office alloc ex</v>
          </cell>
          <cell r="E218" t="str">
            <v>Administration</v>
          </cell>
          <cell r="F218">
            <v>0</v>
          </cell>
          <cell r="G218">
            <v>160830</v>
          </cell>
          <cell r="H218">
            <v>0</v>
          </cell>
          <cell r="I218">
            <v>160830</v>
          </cell>
        </row>
        <row r="219">
          <cell r="A219" t="str">
            <v>80000627529</v>
          </cell>
          <cell r="B219">
            <v>80000</v>
          </cell>
          <cell r="C219">
            <v>627529</v>
          </cell>
          <cell r="D219" t="str">
            <v>IC SCM allocation expense</v>
          </cell>
          <cell r="E219" t="str">
            <v>Administration</v>
          </cell>
          <cell r="F219">
            <v>0</v>
          </cell>
          <cell r="G219">
            <v>191508</v>
          </cell>
          <cell r="H219">
            <v>0</v>
          </cell>
          <cell r="I219">
            <v>191508</v>
          </cell>
        </row>
        <row r="220">
          <cell r="A220" t="str">
            <v>80000627539</v>
          </cell>
          <cell r="B220">
            <v>80000</v>
          </cell>
          <cell r="C220">
            <v>627539</v>
          </cell>
          <cell r="D220" t="str">
            <v>IC TIS operating allocati</v>
          </cell>
          <cell r="E220" t="str">
            <v>Administration</v>
          </cell>
          <cell r="F220">
            <v>0</v>
          </cell>
          <cell r="G220">
            <v>2110698</v>
          </cell>
          <cell r="H220">
            <v>0</v>
          </cell>
          <cell r="I220">
            <v>2110698</v>
          </cell>
        </row>
        <row r="221">
          <cell r="A221" t="str">
            <v>80000627549</v>
          </cell>
          <cell r="B221">
            <v>80000</v>
          </cell>
          <cell r="C221">
            <v>627549</v>
          </cell>
          <cell r="D221" t="str">
            <v>IC HR allocation expense</v>
          </cell>
          <cell r="E221" t="str">
            <v>Administration</v>
          </cell>
          <cell r="F221">
            <v>0</v>
          </cell>
          <cell r="G221">
            <v>526079</v>
          </cell>
          <cell r="H221">
            <v>0</v>
          </cell>
          <cell r="I221">
            <v>526079</v>
          </cell>
        </row>
        <row r="222">
          <cell r="A222" t="str">
            <v>80000627589</v>
          </cell>
          <cell r="B222">
            <v>80000</v>
          </cell>
          <cell r="C222">
            <v>627589</v>
          </cell>
          <cell r="D222" t="str">
            <v>IC purchased services oth</v>
          </cell>
          <cell r="E222" t="str">
            <v>Administration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</row>
        <row r="223">
          <cell r="A223" t="str">
            <v>80000627649</v>
          </cell>
          <cell r="B223">
            <v>80000</v>
          </cell>
          <cell r="C223">
            <v>627649</v>
          </cell>
          <cell r="D223" t="str">
            <v>IC Hospitality Services a</v>
          </cell>
          <cell r="E223" t="str">
            <v>Administration</v>
          </cell>
          <cell r="F223">
            <v>0</v>
          </cell>
          <cell r="G223">
            <v>0.02</v>
          </cell>
          <cell r="H223">
            <v>0.02</v>
          </cell>
          <cell r="I223">
            <v>0</v>
          </cell>
        </row>
        <row r="224">
          <cell r="A224" t="str">
            <v>80000640010</v>
          </cell>
          <cell r="B224">
            <v>80000</v>
          </cell>
          <cell r="C224">
            <v>640010</v>
          </cell>
          <cell r="D224" t="str">
            <v>Depr exp building</v>
          </cell>
          <cell r="E224" t="str">
            <v>Administration</v>
          </cell>
          <cell r="F224">
            <v>0</v>
          </cell>
          <cell r="G224">
            <v>110747.99</v>
          </cell>
          <cell r="H224">
            <v>39406.06</v>
          </cell>
          <cell r="I224">
            <v>71341.929999999993</v>
          </cell>
        </row>
        <row r="225">
          <cell r="A225" t="str">
            <v>80000640070</v>
          </cell>
          <cell r="B225">
            <v>80000</v>
          </cell>
          <cell r="C225">
            <v>640070</v>
          </cell>
          <cell r="D225" t="str">
            <v>Depr exp IS hardware</v>
          </cell>
          <cell r="E225" t="str">
            <v>Administration</v>
          </cell>
          <cell r="F225">
            <v>0</v>
          </cell>
          <cell r="G225">
            <v>1425.24</v>
          </cell>
          <cell r="H225">
            <v>0</v>
          </cell>
          <cell r="I225">
            <v>1425.24</v>
          </cell>
        </row>
        <row r="226">
          <cell r="A226" t="str">
            <v>80000640080</v>
          </cell>
          <cell r="B226">
            <v>80000</v>
          </cell>
          <cell r="C226">
            <v>640080</v>
          </cell>
          <cell r="D226" t="str">
            <v>Depr exp IS software</v>
          </cell>
          <cell r="E226" t="str">
            <v>Administration</v>
          </cell>
          <cell r="F226">
            <v>0</v>
          </cell>
          <cell r="G226">
            <v>2865.24</v>
          </cell>
          <cell r="H226">
            <v>0</v>
          </cell>
          <cell r="I226">
            <v>2865.24</v>
          </cell>
        </row>
        <row r="227">
          <cell r="A227" t="str">
            <v>80000640509</v>
          </cell>
          <cell r="B227">
            <v>80000</v>
          </cell>
          <cell r="C227">
            <v>640509</v>
          </cell>
          <cell r="D227" t="str">
            <v>IC amort exp TIS</v>
          </cell>
          <cell r="E227" t="str">
            <v>Administration</v>
          </cell>
          <cell r="F227">
            <v>0</v>
          </cell>
          <cell r="G227">
            <v>832320</v>
          </cell>
          <cell r="H227">
            <v>0</v>
          </cell>
          <cell r="I227">
            <v>832320</v>
          </cell>
        </row>
        <row r="228">
          <cell r="A228" t="str">
            <v>80000650400</v>
          </cell>
          <cell r="B228">
            <v>80000</v>
          </cell>
          <cell r="C228">
            <v>650400</v>
          </cell>
          <cell r="D228" t="str">
            <v>Electricity</v>
          </cell>
          <cell r="E228" t="str">
            <v>Administration</v>
          </cell>
          <cell r="F228">
            <v>0</v>
          </cell>
          <cell r="G228">
            <v>1027.71</v>
          </cell>
          <cell r="H228">
            <v>0</v>
          </cell>
          <cell r="I228">
            <v>1027.71</v>
          </cell>
        </row>
        <row r="229">
          <cell r="A229" t="str">
            <v>80000650410</v>
          </cell>
          <cell r="B229">
            <v>80000</v>
          </cell>
          <cell r="C229">
            <v>650410</v>
          </cell>
          <cell r="D229" t="str">
            <v>Data lines</v>
          </cell>
          <cell r="E229" t="str">
            <v>Administration</v>
          </cell>
          <cell r="F229">
            <v>0</v>
          </cell>
          <cell r="G229">
            <v>1864.61</v>
          </cell>
          <cell r="H229">
            <v>0</v>
          </cell>
          <cell r="I229">
            <v>1864.61</v>
          </cell>
        </row>
        <row r="230">
          <cell r="A230" t="str">
            <v>80000650420</v>
          </cell>
          <cell r="B230">
            <v>80000</v>
          </cell>
          <cell r="C230">
            <v>650420</v>
          </cell>
          <cell r="D230" t="str">
            <v>Cellular &amp; mobile commun</v>
          </cell>
          <cell r="E230" t="str">
            <v>Administration</v>
          </cell>
          <cell r="F230">
            <v>0</v>
          </cell>
          <cell r="G230">
            <v>171.01</v>
          </cell>
          <cell r="H230">
            <v>0</v>
          </cell>
          <cell r="I230">
            <v>171.01</v>
          </cell>
        </row>
        <row r="231">
          <cell r="A231" t="str">
            <v>80000650430</v>
          </cell>
          <cell r="B231">
            <v>80000</v>
          </cell>
          <cell r="C231">
            <v>650430</v>
          </cell>
          <cell r="D231" t="str">
            <v>Pager exp</v>
          </cell>
          <cell r="E231" t="str">
            <v>Administration</v>
          </cell>
          <cell r="F231">
            <v>0</v>
          </cell>
          <cell r="G231">
            <v>18.75</v>
          </cell>
          <cell r="H231">
            <v>0</v>
          </cell>
          <cell r="I231">
            <v>18.75</v>
          </cell>
        </row>
        <row r="232">
          <cell r="A232" t="str">
            <v>80000650440</v>
          </cell>
          <cell r="B232">
            <v>80000</v>
          </cell>
          <cell r="C232">
            <v>650440</v>
          </cell>
          <cell r="D232" t="str">
            <v>Telecommunications</v>
          </cell>
          <cell r="E232" t="str">
            <v>Administration</v>
          </cell>
          <cell r="F232">
            <v>0</v>
          </cell>
          <cell r="G232">
            <v>7087.42</v>
          </cell>
          <cell r="H232">
            <v>0</v>
          </cell>
          <cell r="I232">
            <v>7087.42</v>
          </cell>
        </row>
        <row r="233">
          <cell r="A233" t="str">
            <v>80000650460</v>
          </cell>
          <cell r="B233">
            <v>80000</v>
          </cell>
          <cell r="C233">
            <v>650460</v>
          </cell>
          <cell r="D233" t="str">
            <v>EE reim communication exp</v>
          </cell>
          <cell r="E233" t="str">
            <v>Administration</v>
          </cell>
          <cell r="F233">
            <v>0</v>
          </cell>
          <cell r="G233">
            <v>321.72000000000003</v>
          </cell>
          <cell r="H233">
            <v>0</v>
          </cell>
          <cell r="I233">
            <v>321.72000000000003</v>
          </cell>
        </row>
        <row r="234">
          <cell r="A234" t="str">
            <v>80000650700</v>
          </cell>
          <cell r="B234">
            <v>80000</v>
          </cell>
          <cell r="C234">
            <v>650700</v>
          </cell>
          <cell r="D234" t="str">
            <v>Other utilities</v>
          </cell>
          <cell r="E234" t="str">
            <v>Administration</v>
          </cell>
          <cell r="F234">
            <v>0</v>
          </cell>
          <cell r="G234">
            <v>0.03</v>
          </cell>
          <cell r="H234">
            <v>0</v>
          </cell>
          <cell r="I234">
            <v>0.03</v>
          </cell>
        </row>
        <row r="235">
          <cell r="A235" t="str">
            <v>80000650810</v>
          </cell>
          <cell r="B235">
            <v>80000</v>
          </cell>
          <cell r="C235">
            <v>650810</v>
          </cell>
          <cell r="D235" t="str">
            <v>CAM &amp; condo charges</v>
          </cell>
          <cell r="E235" t="str">
            <v>Administration</v>
          </cell>
          <cell r="F235">
            <v>0</v>
          </cell>
          <cell r="G235">
            <v>1527.36</v>
          </cell>
          <cell r="H235">
            <v>0</v>
          </cell>
          <cell r="I235">
            <v>1527.36</v>
          </cell>
        </row>
        <row r="236">
          <cell r="A236" t="str">
            <v>80000650845</v>
          </cell>
          <cell r="B236">
            <v>80000</v>
          </cell>
          <cell r="C236">
            <v>650845</v>
          </cell>
          <cell r="D236" t="str">
            <v>RE ROU Operating Lease Ex</v>
          </cell>
          <cell r="E236" t="str">
            <v>Administration</v>
          </cell>
          <cell r="F236">
            <v>0</v>
          </cell>
          <cell r="G236">
            <v>87.99</v>
          </cell>
          <cell r="H236">
            <v>0</v>
          </cell>
          <cell r="I236">
            <v>87.99</v>
          </cell>
        </row>
        <row r="237">
          <cell r="A237" t="str">
            <v>80000650909</v>
          </cell>
          <cell r="B237">
            <v>80000</v>
          </cell>
          <cell r="C237">
            <v>650909</v>
          </cell>
          <cell r="D237" t="str">
            <v>IC occupancy</v>
          </cell>
          <cell r="E237" t="str">
            <v>Administration</v>
          </cell>
          <cell r="F237">
            <v>0</v>
          </cell>
          <cell r="G237">
            <v>9576</v>
          </cell>
          <cell r="H237">
            <v>0</v>
          </cell>
          <cell r="I237">
            <v>9576</v>
          </cell>
        </row>
        <row r="238">
          <cell r="A238" t="str">
            <v>80000661019</v>
          </cell>
          <cell r="B238">
            <v>80000</v>
          </cell>
          <cell r="C238">
            <v>661019</v>
          </cell>
          <cell r="D238" t="str">
            <v>IC interest exp other</v>
          </cell>
          <cell r="E238" t="str">
            <v>Administration</v>
          </cell>
          <cell r="F238">
            <v>0</v>
          </cell>
          <cell r="G238">
            <v>1612193.1</v>
          </cell>
          <cell r="H238">
            <v>0</v>
          </cell>
          <cell r="I238">
            <v>1612193.1</v>
          </cell>
        </row>
        <row r="239">
          <cell r="A239" t="str">
            <v>80000662030</v>
          </cell>
          <cell r="B239">
            <v>80000</v>
          </cell>
          <cell r="C239">
            <v>662030</v>
          </cell>
          <cell r="D239" t="str">
            <v>Surety bonds</v>
          </cell>
          <cell r="E239" t="str">
            <v>Administration</v>
          </cell>
          <cell r="F239">
            <v>0</v>
          </cell>
          <cell r="G239">
            <v>383</v>
          </cell>
          <cell r="H239">
            <v>0</v>
          </cell>
          <cell r="I239">
            <v>383</v>
          </cell>
        </row>
        <row r="240">
          <cell r="A240" t="str">
            <v>80000662209</v>
          </cell>
          <cell r="B240">
            <v>80000</v>
          </cell>
          <cell r="C240">
            <v>662209</v>
          </cell>
          <cell r="D240" t="str">
            <v>IC professional liab exp</v>
          </cell>
          <cell r="E240" t="str">
            <v>Administration</v>
          </cell>
          <cell r="F240">
            <v>0</v>
          </cell>
          <cell r="G240">
            <v>0</v>
          </cell>
          <cell r="H240">
            <v>9987.24</v>
          </cell>
          <cell r="I240">
            <v>-9987.24</v>
          </cell>
        </row>
        <row r="241">
          <cell r="A241" t="str">
            <v>80000662219</v>
          </cell>
          <cell r="B241">
            <v>80000</v>
          </cell>
          <cell r="C241">
            <v>662219</v>
          </cell>
          <cell r="D241" t="str">
            <v>IC insurance other exp</v>
          </cell>
          <cell r="E241" t="str">
            <v>Administration</v>
          </cell>
          <cell r="F241">
            <v>0</v>
          </cell>
          <cell r="G241">
            <v>84151.92</v>
          </cell>
          <cell r="H241">
            <v>0</v>
          </cell>
          <cell r="I241">
            <v>84151.92</v>
          </cell>
        </row>
        <row r="242">
          <cell r="A242" t="str">
            <v>80000663010</v>
          </cell>
          <cell r="B242">
            <v>80000</v>
          </cell>
          <cell r="C242">
            <v>663010</v>
          </cell>
          <cell r="D242" t="str">
            <v>Dues &amp; memberships</v>
          </cell>
          <cell r="E242" t="str">
            <v>Administration</v>
          </cell>
          <cell r="F242">
            <v>0</v>
          </cell>
          <cell r="G242">
            <v>1827.99</v>
          </cell>
          <cell r="H242">
            <v>0</v>
          </cell>
          <cell r="I242">
            <v>1827.99</v>
          </cell>
        </row>
        <row r="243">
          <cell r="A243" t="str">
            <v>80000663020</v>
          </cell>
          <cell r="B243">
            <v>80000</v>
          </cell>
          <cell r="C243">
            <v>663020</v>
          </cell>
          <cell r="D243" t="str">
            <v>Dues &amp; membership EE reim</v>
          </cell>
          <cell r="E243" t="str">
            <v>Administration</v>
          </cell>
          <cell r="F243">
            <v>0</v>
          </cell>
          <cell r="G243">
            <v>29.4</v>
          </cell>
          <cell r="H243">
            <v>0</v>
          </cell>
          <cell r="I243">
            <v>29.4</v>
          </cell>
        </row>
        <row r="244">
          <cell r="A244" t="str">
            <v>80000663050</v>
          </cell>
          <cell r="B244">
            <v>80000</v>
          </cell>
          <cell r="C244">
            <v>663050</v>
          </cell>
          <cell r="D244" t="str">
            <v>Travel transportation</v>
          </cell>
          <cell r="E244" t="str">
            <v>Administration</v>
          </cell>
          <cell r="F244">
            <v>0</v>
          </cell>
          <cell r="G244">
            <v>39206.559999999998</v>
          </cell>
          <cell r="H244">
            <v>0</v>
          </cell>
          <cell r="I244">
            <v>39206.559999999998</v>
          </cell>
        </row>
        <row r="245">
          <cell r="A245" t="str">
            <v>80000663090</v>
          </cell>
          <cell r="B245">
            <v>80000</v>
          </cell>
          <cell r="C245">
            <v>663090</v>
          </cell>
          <cell r="D245" t="str">
            <v>Travel EE reimb</v>
          </cell>
          <cell r="E245" t="str">
            <v>Administration</v>
          </cell>
          <cell r="F245">
            <v>0</v>
          </cell>
          <cell r="G245">
            <v>8166.57</v>
          </cell>
          <cell r="H245">
            <v>0</v>
          </cell>
          <cell r="I245">
            <v>8166.57</v>
          </cell>
        </row>
        <row r="246">
          <cell r="A246" t="str">
            <v>80000663100</v>
          </cell>
          <cell r="B246">
            <v>80000</v>
          </cell>
          <cell r="C246">
            <v>663100</v>
          </cell>
          <cell r="D246" t="str">
            <v>Meals &amp; entertainment</v>
          </cell>
          <cell r="E246" t="str">
            <v>Administration</v>
          </cell>
          <cell r="F246">
            <v>0</v>
          </cell>
          <cell r="G246">
            <v>2567.67</v>
          </cell>
          <cell r="H246">
            <v>0</v>
          </cell>
          <cell r="I246">
            <v>2567.67</v>
          </cell>
        </row>
        <row r="247">
          <cell r="A247" t="str">
            <v>80000663145</v>
          </cell>
          <cell r="B247">
            <v>80000</v>
          </cell>
          <cell r="C247">
            <v>663145</v>
          </cell>
          <cell r="D247" t="str">
            <v>License&amp;certification EE</v>
          </cell>
          <cell r="E247" t="str">
            <v>Administration</v>
          </cell>
          <cell r="F247">
            <v>0</v>
          </cell>
          <cell r="G247">
            <v>0</v>
          </cell>
          <cell r="H247">
            <v>0.02</v>
          </cell>
          <cell r="I247">
            <v>-0.02</v>
          </cell>
        </row>
        <row r="248">
          <cell r="A248" t="str">
            <v>80000663150</v>
          </cell>
          <cell r="B248">
            <v>80000</v>
          </cell>
          <cell r="C248">
            <v>663150</v>
          </cell>
          <cell r="D248" t="str">
            <v>Meetings programs trainin</v>
          </cell>
          <cell r="E248" t="str">
            <v>Administration</v>
          </cell>
          <cell r="F248">
            <v>0</v>
          </cell>
          <cell r="G248">
            <v>520.84</v>
          </cell>
          <cell r="H248">
            <v>0</v>
          </cell>
          <cell r="I248">
            <v>520.84</v>
          </cell>
        </row>
        <row r="249">
          <cell r="A249" t="str">
            <v>80000670400</v>
          </cell>
          <cell r="B249">
            <v>80000</v>
          </cell>
          <cell r="C249">
            <v>670400</v>
          </cell>
          <cell r="D249" t="str">
            <v>Property taxes</v>
          </cell>
          <cell r="E249" t="str">
            <v>Administration</v>
          </cell>
          <cell r="F249">
            <v>0</v>
          </cell>
          <cell r="G249">
            <v>0.01</v>
          </cell>
          <cell r="H249">
            <v>0</v>
          </cell>
          <cell r="I249">
            <v>0.01</v>
          </cell>
        </row>
        <row r="250">
          <cell r="A250" t="str">
            <v>80000670420</v>
          </cell>
          <cell r="B250">
            <v>80000</v>
          </cell>
          <cell r="C250">
            <v>670420</v>
          </cell>
          <cell r="D250" t="str">
            <v>Sales tax</v>
          </cell>
          <cell r="E250" t="str">
            <v>Administration</v>
          </cell>
          <cell r="F250">
            <v>0</v>
          </cell>
          <cell r="G250">
            <v>72.790000000000006</v>
          </cell>
          <cell r="H250">
            <v>24.45</v>
          </cell>
          <cell r="I250">
            <v>48.34</v>
          </cell>
        </row>
        <row r="251">
          <cell r="A251" t="str">
            <v>80000670430</v>
          </cell>
          <cell r="B251">
            <v>80000</v>
          </cell>
          <cell r="C251">
            <v>670430</v>
          </cell>
          <cell r="D251" t="str">
            <v>Permits licenses accredtn</v>
          </cell>
          <cell r="E251" t="str">
            <v>Administration</v>
          </cell>
          <cell r="F251">
            <v>0</v>
          </cell>
          <cell r="G251">
            <v>16048.03</v>
          </cell>
          <cell r="H251">
            <v>0</v>
          </cell>
          <cell r="I251">
            <v>16048.03</v>
          </cell>
        </row>
        <row r="252">
          <cell r="A252" t="str">
            <v>80000670440</v>
          </cell>
          <cell r="B252">
            <v>80000</v>
          </cell>
          <cell r="C252">
            <v>670440</v>
          </cell>
          <cell r="D252" t="str">
            <v>Fines &amp; penalties</v>
          </cell>
          <cell r="E252" t="str">
            <v>Administration</v>
          </cell>
          <cell r="F252">
            <v>0</v>
          </cell>
          <cell r="G252">
            <v>122.64</v>
          </cell>
          <cell r="H252">
            <v>0</v>
          </cell>
          <cell r="I252">
            <v>122.64</v>
          </cell>
        </row>
        <row r="253">
          <cell r="A253" t="str">
            <v>80000670490</v>
          </cell>
          <cell r="B253">
            <v>80000</v>
          </cell>
          <cell r="C253">
            <v>670490</v>
          </cell>
          <cell r="D253" t="str">
            <v>Other taxes</v>
          </cell>
          <cell r="E253" t="str">
            <v>Administration</v>
          </cell>
          <cell r="F253">
            <v>0</v>
          </cell>
          <cell r="G253">
            <v>0</v>
          </cell>
          <cell r="H253">
            <v>160.38999999999999</v>
          </cell>
          <cell r="I253">
            <v>-160.38999999999999</v>
          </cell>
        </row>
        <row r="254">
          <cell r="A254" t="str">
            <v>80000670500</v>
          </cell>
          <cell r="B254">
            <v>80000</v>
          </cell>
          <cell r="C254">
            <v>670500</v>
          </cell>
          <cell r="D254" t="str">
            <v>Donations community benef</v>
          </cell>
          <cell r="E254" t="str">
            <v>Administration</v>
          </cell>
          <cell r="F254">
            <v>0</v>
          </cell>
          <cell r="G254">
            <v>14400</v>
          </cell>
          <cell r="H254">
            <v>0</v>
          </cell>
          <cell r="I254">
            <v>14400</v>
          </cell>
        </row>
        <row r="255">
          <cell r="A255" t="str">
            <v>80000670740</v>
          </cell>
          <cell r="B255">
            <v>80000</v>
          </cell>
          <cell r="C255">
            <v>670740</v>
          </cell>
          <cell r="D255" t="str">
            <v>Bank fees</v>
          </cell>
          <cell r="E255" t="str">
            <v>Administration</v>
          </cell>
          <cell r="F255">
            <v>0</v>
          </cell>
          <cell r="G255">
            <v>35015.82</v>
          </cell>
          <cell r="H255">
            <v>0</v>
          </cell>
          <cell r="I255">
            <v>35015.82</v>
          </cell>
        </row>
        <row r="256">
          <cell r="A256" t="str">
            <v>80000670820</v>
          </cell>
          <cell r="B256">
            <v>80000</v>
          </cell>
          <cell r="C256">
            <v>670820</v>
          </cell>
          <cell r="D256" t="str">
            <v>Postage &amp; mailing</v>
          </cell>
          <cell r="E256" t="str">
            <v>Administration</v>
          </cell>
          <cell r="F256">
            <v>0</v>
          </cell>
          <cell r="G256">
            <v>15279.04</v>
          </cell>
          <cell r="H256">
            <v>2116.23</v>
          </cell>
          <cell r="I256">
            <v>13162.81</v>
          </cell>
        </row>
        <row r="257">
          <cell r="A257" t="str">
            <v>80000671000</v>
          </cell>
          <cell r="B257">
            <v>80000</v>
          </cell>
          <cell r="C257">
            <v>671000</v>
          </cell>
          <cell r="D257" t="str">
            <v>Other misc expense</v>
          </cell>
          <cell r="E257" t="str">
            <v>Administration</v>
          </cell>
          <cell r="F257">
            <v>0</v>
          </cell>
          <cell r="G257">
            <v>6880.18</v>
          </cell>
          <cell r="H257">
            <v>77299.839999999997</v>
          </cell>
          <cell r="I257">
            <v>-70419.66</v>
          </cell>
        </row>
        <row r="258">
          <cell r="A258" t="str">
            <v>80000700010</v>
          </cell>
          <cell r="B258">
            <v>80000</v>
          </cell>
          <cell r="C258">
            <v>700010</v>
          </cell>
          <cell r="D258" t="str">
            <v>Non op mkt sec CMP real G</v>
          </cell>
          <cell r="E258" t="str">
            <v>Administration</v>
          </cell>
          <cell r="F258">
            <v>0</v>
          </cell>
          <cell r="G258">
            <v>11947.6</v>
          </cell>
          <cell r="H258">
            <v>15290.53</v>
          </cell>
          <cell r="I258">
            <v>-3342.93</v>
          </cell>
        </row>
        <row r="259">
          <cell r="A259" t="str">
            <v>80000700130</v>
          </cell>
          <cell r="B259">
            <v>80000</v>
          </cell>
          <cell r="C259">
            <v>700130</v>
          </cell>
          <cell r="D259" t="str">
            <v>Non op int inc loans/note</v>
          </cell>
          <cell r="E259" t="str">
            <v>Administration</v>
          </cell>
          <cell r="F259">
            <v>0</v>
          </cell>
          <cell r="G259">
            <v>0</v>
          </cell>
          <cell r="H259">
            <v>7133.14</v>
          </cell>
          <cell r="I259">
            <v>-7133.14</v>
          </cell>
        </row>
        <row r="260">
          <cell r="A260" t="str">
            <v>80000700209</v>
          </cell>
          <cell r="B260">
            <v>80000</v>
          </cell>
          <cell r="C260">
            <v>700209</v>
          </cell>
          <cell r="D260" t="str">
            <v>IC Treasury fees</v>
          </cell>
          <cell r="E260" t="str">
            <v>Administration</v>
          </cell>
          <cell r="F260">
            <v>0</v>
          </cell>
          <cell r="G260">
            <v>461.67</v>
          </cell>
          <cell r="H260">
            <v>1520.7</v>
          </cell>
          <cell r="I260">
            <v>-1059.03</v>
          </cell>
        </row>
        <row r="261">
          <cell r="A261" t="str">
            <v>80000700300</v>
          </cell>
          <cell r="B261">
            <v>80000</v>
          </cell>
          <cell r="C261">
            <v>700300</v>
          </cell>
          <cell r="D261" t="str">
            <v>Non op mkt sec chg hold G</v>
          </cell>
          <cell r="E261" t="str">
            <v>Administration</v>
          </cell>
          <cell r="F261">
            <v>0</v>
          </cell>
          <cell r="G261">
            <v>240578.51</v>
          </cell>
          <cell r="H261">
            <v>239128.3</v>
          </cell>
          <cell r="I261">
            <v>1450.21</v>
          </cell>
        </row>
        <row r="262">
          <cell r="A262" t="str">
            <v>80000710000</v>
          </cell>
          <cell r="B262">
            <v>80000</v>
          </cell>
          <cell r="C262">
            <v>710000</v>
          </cell>
          <cell r="D262" t="str">
            <v>Non op oth inv equity ear</v>
          </cell>
          <cell r="E262" t="str">
            <v>Administration</v>
          </cell>
          <cell r="F262">
            <v>0</v>
          </cell>
          <cell r="G262">
            <v>1118.6300000000001</v>
          </cell>
          <cell r="H262">
            <v>12896.04</v>
          </cell>
          <cell r="I262">
            <v>-11777.41</v>
          </cell>
        </row>
        <row r="263">
          <cell r="A263" t="str">
            <v>80000712000</v>
          </cell>
          <cell r="B263">
            <v>80000</v>
          </cell>
          <cell r="C263">
            <v>712000</v>
          </cell>
          <cell r="D263" t="str">
            <v>Chg unrl GL oth inv CMP</v>
          </cell>
          <cell r="E263" t="str">
            <v>Administration</v>
          </cell>
          <cell r="F263">
            <v>0</v>
          </cell>
          <cell r="G263">
            <v>0</v>
          </cell>
          <cell r="H263">
            <v>32151.53</v>
          </cell>
          <cell r="I263">
            <v>-32151.53</v>
          </cell>
        </row>
        <row r="264">
          <cell r="A264" t="str">
            <v>80000721009</v>
          </cell>
          <cell r="B264">
            <v>80000</v>
          </cell>
          <cell r="C264">
            <v>721009</v>
          </cell>
          <cell r="D264" t="str">
            <v>IC derivatives cash payme</v>
          </cell>
          <cell r="E264" t="str">
            <v>Administration</v>
          </cell>
          <cell r="F264">
            <v>0</v>
          </cell>
          <cell r="G264">
            <v>40815.120000000003</v>
          </cell>
          <cell r="H264">
            <v>0</v>
          </cell>
          <cell r="I264">
            <v>40815.120000000003</v>
          </cell>
        </row>
        <row r="265">
          <cell r="A265" t="str">
            <v>80000725009</v>
          </cell>
          <cell r="B265">
            <v>80000</v>
          </cell>
          <cell r="C265">
            <v>725009</v>
          </cell>
          <cell r="D265" t="str">
            <v>IC DB plan non srv cst ce</v>
          </cell>
          <cell r="E265" t="str">
            <v>Administration</v>
          </cell>
          <cell r="F265">
            <v>0</v>
          </cell>
          <cell r="G265">
            <v>316101</v>
          </cell>
          <cell r="H265">
            <v>0</v>
          </cell>
          <cell r="I265">
            <v>316101</v>
          </cell>
        </row>
        <row r="266">
          <cell r="A266" t="str">
            <v>80010140700</v>
          </cell>
          <cell r="B266">
            <v>80010</v>
          </cell>
          <cell r="C266">
            <v>140700</v>
          </cell>
          <cell r="D266" t="str">
            <v>Misc receivable 1</v>
          </cell>
          <cell r="E266" t="str">
            <v>Administration - Executive</v>
          </cell>
          <cell r="F266">
            <v>1293.5</v>
          </cell>
          <cell r="G266">
            <v>0</v>
          </cell>
          <cell r="H266">
            <v>0</v>
          </cell>
          <cell r="I266">
            <v>1293.5</v>
          </cell>
        </row>
        <row r="267">
          <cell r="A267" t="str">
            <v>80010231050</v>
          </cell>
          <cell r="B267">
            <v>80010</v>
          </cell>
          <cell r="C267">
            <v>231050</v>
          </cell>
          <cell r="D267" t="str">
            <v>IBNR for self insur benef</v>
          </cell>
          <cell r="E267" t="str">
            <v>Administration - Executive</v>
          </cell>
          <cell r="F267">
            <v>55319.15</v>
          </cell>
          <cell r="G267">
            <v>0</v>
          </cell>
          <cell r="H267">
            <v>0</v>
          </cell>
          <cell r="I267">
            <v>55319.15</v>
          </cell>
        </row>
        <row r="268">
          <cell r="A268" t="str">
            <v>80010259009</v>
          </cell>
          <cell r="B268">
            <v>80010</v>
          </cell>
          <cell r="C268">
            <v>259009</v>
          </cell>
          <cell r="D268" t="str">
            <v>IC LT debt net of curr po</v>
          </cell>
          <cell r="E268" t="str">
            <v>Administration - Executive</v>
          </cell>
          <cell r="F268">
            <v>71458</v>
          </cell>
          <cell r="G268">
            <v>0</v>
          </cell>
          <cell r="H268">
            <v>0</v>
          </cell>
          <cell r="I268">
            <v>71458</v>
          </cell>
        </row>
        <row r="269">
          <cell r="A269" t="str">
            <v>80010270000</v>
          </cell>
          <cell r="B269">
            <v>80010</v>
          </cell>
          <cell r="C269">
            <v>270000</v>
          </cell>
          <cell r="D269" t="str">
            <v>Unrest NA BB/retained ear</v>
          </cell>
          <cell r="E269" t="str">
            <v>Administration - Executive</v>
          </cell>
          <cell r="F269">
            <v>-21558065.379999999</v>
          </cell>
          <cell r="G269">
            <v>0</v>
          </cell>
          <cell r="H269">
            <v>0</v>
          </cell>
          <cell r="I269">
            <v>-21558065.379999999</v>
          </cell>
        </row>
        <row r="270">
          <cell r="A270" t="str">
            <v>80010600620</v>
          </cell>
          <cell r="B270">
            <v>80010</v>
          </cell>
          <cell r="C270">
            <v>600620</v>
          </cell>
          <cell r="D270" t="str">
            <v>Productive management</v>
          </cell>
          <cell r="E270" t="str">
            <v>Administration - Executive</v>
          </cell>
          <cell r="F270">
            <v>0</v>
          </cell>
          <cell r="G270">
            <v>114414.25</v>
          </cell>
          <cell r="H270">
            <v>0</v>
          </cell>
          <cell r="I270">
            <v>114414.25</v>
          </cell>
        </row>
        <row r="271">
          <cell r="A271" t="str">
            <v>80010600630</v>
          </cell>
          <cell r="B271">
            <v>80010</v>
          </cell>
          <cell r="C271">
            <v>600630</v>
          </cell>
          <cell r="D271" t="str">
            <v>Productive professional</v>
          </cell>
          <cell r="E271" t="str">
            <v>Administration - Executive</v>
          </cell>
          <cell r="F271">
            <v>0</v>
          </cell>
          <cell r="G271">
            <v>38331.93</v>
          </cell>
          <cell r="H271">
            <v>0</v>
          </cell>
          <cell r="I271">
            <v>38331.93</v>
          </cell>
        </row>
        <row r="272">
          <cell r="A272" t="str">
            <v>80010600660</v>
          </cell>
          <cell r="B272">
            <v>80010</v>
          </cell>
          <cell r="C272">
            <v>600660</v>
          </cell>
          <cell r="D272" t="str">
            <v>Productive clerical</v>
          </cell>
          <cell r="E272" t="str">
            <v>Administration - Executive</v>
          </cell>
          <cell r="F272">
            <v>0</v>
          </cell>
          <cell r="G272">
            <v>69552.990000000005</v>
          </cell>
          <cell r="H272">
            <v>0</v>
          </cell>
          <cell r="I272">
            <v>69552.990000000005</v>
          </cell>
        </row>
        <row r="273">
          <cell r="A273" t="str">
            <v>80010601140</v>
          </cell>
          <cell r="B273">
            <v>80010</v>
          </cell>
          <cell r="C273">
            <v>601140</v>
          </cell>
          <cell r="D273" t="str">
            <v>OT clerical</v>
          </cell>
          <cell r="E273" t="str">
            <v>Administration - Executive</v>
          </cell>
          <cell r="F273">
            <v>0</v>
          </cell>
          <cell r="G273">
            <v>312.75</v>
          </cell>
          <cell r="H273">
            <v>0</v>
          </cell>
          <cell r="I273">
            <v>312.75</v>
          </cell>
        </row>
        <row r="274">
          <cell r="A274" t="str">
            <v>80010603120</v>
          </cell>
          <cell r="B274">
            <v>80010</v>
          </cell>
          <cell r="C274">
            <v>603120</v>
          </cell>
          <cell r="D274" t="str">
            <v>Premium &amp; other managemen</v>
          </cell>
          <cell r="E274" t="str">
            <v>Administration - Executive</v>
          </cell>
          <cell r="F274">
            <v>0</v>
          </cell>
          <cell r="G274">
            <v>300000</v>
          </cell>
          <cell r="H274">
            <v>0</v>
          </cell>
          <cell r="I274">
            <v>300000</v>
          </cell>
        </row>
        <row r="275">
          <cell r="A275" t="str">
            <v>80010605620</v>
          </cell>
          <cell r="B275">
            <v>80010</v>
          </cell>
          <cell r="C275">
            <v>605620</v>
          </cell>
          <cell r="D275" t="str">
            <v>PTO management</v>
          </cell>
          <cell r="E275" t="str">
            <v>Administration - Executive</v>
          </cell>
          <cell r="F275">
            <v>0</v>
          </cell>
          <cell r="G275">
            <v>18767.95</v>
          </cell>
          <cell r="H275">
            <v>165.77</v>
          </cell>
          <cell r="I275">
            <v>18602.18</v>
          </cell>
        </row>
        <row r="276">
          <cell r="A276" t="str">
            <v>80010605630</v>
          </cell>
          <cell r="B276">
            <v>80010</v>
          </cell>
          <cell r="C276">
            <v>605630</v>
          </cell>
          <cell r="D276" t="str">
            <v>PTO professional</v>
          </cell>
          <cell r="E276" t="str">
            <v>Administration - Executive</v>
          </cell>
          <cell r="F276">
            <v>0</v>
          </cell>
          <cell r="G276">
            <v>6585.43</v>
          </cell>
          <cell r="H276">
            <v>306.41000000000003</v>
          </cell>
          <cell r="I276">
            <v>6279.02</v>
          </cell>
        </row>
        <row r="277">
          <cell r="A277" t="str">
            <v>80010605660</v>
          </cell>
          <cell r="B277">
            <v>80010</v>
          </cell>
          <cell r="C277">
            <v>605660</v>
          </cell>
          <cell r="D277" t="str">
            <v>PTO clerical</v>
          </cell>
          <cell r="E277" t="str">
            <v>Administration - Executive</v>
          </cell>
          <cell r="F277">
            <v>0</v>
          </cell>
          <cell r="G277">
            <v>7478.84</v>
          </cell>
          <cell r="H277">
            <v>103.93</v>
          </cell>
          <cell r="I277">
            <v>7374.91</v>
          </cell>
        </row>
        <row r="278">
          <cell r="A278" t="str">
            <v>80010605670</v>
          </cell>
          <cell r="B278">
            <v>80010</v>
          </cell>
          <cell r="C278">
            <v>605670</v>
          </cell>
          <cell r="D278" t="str">
            <v>PTO Accrual change</v>
          </cell>
          <cell r="E278" t="str">
            <v>Administration - Executive</v>
          </cell>
          <cell r="F278">
            <v>0</v>
          </cell>
          <cell r="G278">
            <v>5881.14</v>
          </cell>
          <cell r="H278">
            <v>4894.4799999999996</v>
          </cell>
          <cell r="I278">
            <v>986.66</v>
          </cell>
        </row>
        <row r="279">
          <cell r="A279" t="str">
            <v>80010606900</v>
          </cell>
          <cell r="B279">
            <v>80010</v>
          </cell>
          <cell r="C279">
            <v>606900</v>
          </cell>
          <cell r="D279" t="str">
            <v>Appreciation award</v>
          </cell>
          <cell r="E279" t="str">
            <v>Administration - Executive</v>
          </cell>
          <cell r="F279">
            <v>0</v>
          </cell>
          <cell r="G279">
            <v>235200.61</v>
          </cell>
          <cell r="H279">
            <v>0</v>
          </cell>
          <cell r="I279">
            <v>235200.61</v>
          </cell>
        </row>
        <row r="280">
          <cell r="A280" t="str">
            <v>80010607900</v>
          </cell>
          <cell r="B280">
            <v>80010</v>
          </cell>
          <cell r="C280">
            <v>607900</v>
          </cell>
          <cell r="D280" t="str">
            <v>Salary and wage allocatio</v>
          </cell>
          <cell r="E280" t="str">
            <v>Administration - Executive</v>
          </cell>
          <cell r="F280">
            <v>0</v>
          </cell>
          <cell r="G280">
            <v>0</v>
          </cell>
          <cell r="H280">
            <v>235200.61</v>
          </cell>
          <cell r="I280">
            <v>-235200.61</v>
          </cell>
        </row>
        <row r="281">
          <cell r="A281" t="str">
            <v>80010608000</v>
          </cell>
          <cell r="B281">
            <v>80010</v>
          </cell>
          <cell r="C281">
            <v>608000</v>
          </cell>
          <cell r="D281" t="str">
            <v>FICA expense</v>
          </cell>
          <cell r="E281" t="str">
            <v>Administration - Executive</v>
          </cell>
          <cell r="F281">
            <v>0</v>
          </cell>
          <cell r="G281">
            <v>18651.63</v>
          </cell>
          <cell r="H281">
            <v>0</v>
          </cell>
          <cell r="I281">
            <v>18651.63</v>
          </cell>
        </row>
        <row r="282">
          <cell r="A282" t="str">
            <v>80010608800</v>
          </cell>
          <cell r="B282">
            <v>80010</v>
          </cell>
          <cell r="C282">
            <v>608800</v>
          </cell>
          <cell r="D282" t="str">
            <v>Employee tuition reimb</v>
          </cell>
          <cell r="E282" t="str">
            <v>Administration - Executive</v>
          </cell>
          <cell r="F282">
            <v>0</v>
          </cell>
          <cell r="G282">
            <v>1782</v>
          </cell>
          <cell r="H282">
            <v>0</v>
          </cell>
          <cell r="I282">
            <v>1782</v>
          </cell>
        </row>
        <row r="283">
          <cell r="A283" t="str">
            <v>80010608880</v>
          </cell>
          <cell r="B283">
            <v>80010</v>
          </cell>
          <cell r="C283">
            <v>608880</v>
          </cell>
          <cell r="D283" t="str">
            <v>Frng ben staff alloc S&amp;W</v>
          </cell>
          <cell r="E283" t="str">
            <v>Administration - Executive</v>
          </cell>
          <cell r="F283">
            <v>0</v>
          </cell>
          <cell r="G283">
            <v>35809.17</v>
          </cell>
          <cell r="H283">
            <v>0</v>
          </cell>
          <cell r="I283">
            <v>35809.17</v>
          </cell>
        </row>
        <row r="284">
          <cell r="A284" t="str">
            <v>80010608890</v>
          </cell>
          <cell r="B284">
            <v>80010</v>
          </cell>
          <cell r="C284">
            <v>608890</v>
          </cell>
          <cell r="D284" t="str">
            <v>Frng ben staff allocFTEhr</v>
          </cell>
          <cell r="E284" t="str">
            <v>Administration - Executive</v>
          </cell>
          <cell r="F284">
            <v>0</v>
          </cell>
          <cell r="G284">
            <v>15316.64</v>
          </cell>
          <cell r="H284">
            <v>0</v>
          </cell>
          <cell r="I284">
            <v>15316.64</v>
          </cell>
        </row>
        <row r="285">
          <cell r="A285" t="str">
            <v>80010609519</v>
          </cell>
          <cell r="B285">
            <v>80010</v>
          </cell>
          <cell r="C285">
            <v>609519</v>
          </cell>
          <cell r="D285" t="str">
            <v>IC System Office payroll</v>
          </cell>
          <cell r="E285" t="str">
            <v>Administration - Executive</v>
          </cell>
          <cell r="F285">
            <v>0</v>
          </cell>
          <cell r="G285">
            <v>855214.73</v>
          </cell>
          <cell r="H285">
            <v>0</v>
          </cell>
          <cell r="I285">
            <v>855214.73</v>
          </cell>
        </row>
        <row r="286">
          <cell r="A286" t="str">
            <v>80010609529</v>
          </cell>
          <cell r="B286">
            <v>80010</v>
          </cell>
          <cell r="C286">
            <v>609529</v>
          </cell>
          <cell r="D286" t="str">
            <v>IC System Off payroll frn</v>
          </cell>
          <cell r="E286" t="str">
            <v>Administration - Executive</v>
          </cell>
          <cell r="F286">
            <v>0</v>
          </cell>
          <cell r="G286">
            <v>216668.44</v>
          </cell>
          <cell r="H286">
            <v>0</v>
          </cell>
          <cell r="I286">
            <v>216668.44</v>
          </cell>
        </row>
        <row r="287">
          <cell r="A287" t="str">
            <v>80010609539</v>
          </cell>
          <cell r="B287">
            <v>80010</v>
          </cell>
          <cell r="C287">
            <v>609539</v>
          </cell>
          <cell r="D287" t="str">
            <v>IC Sys Off payroll add'l</v>
          </cell>
          <cell r="E287" t="str">
            <v>Administration - Executive</v>
          </cell>
          <cell r="F287">
            <v>0</v>
          </cell>
          <cell r="G287">
            <v>433199.61</v>
          </cell>
          <cell r="H287">
            <v>0</v>
          </cell>
          <cell r="I287">
            <v>433199.61</v>
          </cell>
        </row>
        <row r="288">
          <cell r="A288" t="str">
            <v>80010613900</v>
          </cell>
          <cell r="B288">
            <v>80010</v>
          </cell>
          <cell r="C288">
            <v>613900</v>
          </cell>
          <cell r="D288" t="str">
            <v>Rebates other</v>
          </cell>
          <cell r="E288" t="str">
            <v>Administration - Executive</v>
          </cell>
          <cell r="F288">
            <v>0</v>
          </cell>
          <cell r="G288">
            <v>5797.45</v>
          </cell>
          <cell r="H288">
            <v>826.25</v>
          </cell>
          <cell r="I288">
            <v>4971.2</v>
          </cell>
        </row>
        <row r="289">
          <cell r="A289" t="str">
            <v>80010625240</v>
          </cell>
          <cell r="B289">
            <v>80010</v>
          </cell>
          <cell r="C289">
            <v>625240</v>
          </cell>
          <cell r="D289" t="str">
            <v>PMS physical therapy</v>
          </cell>
          <cell r="E289" t="str">
            <v>Administration - Executive</v>
          </cell>
          <cell r="F289">
            <v>0</v>
          </cell>
          <cell r="G289">
            <v>0.62</v>
          </cell>
          <cell r="H289">
            <v>0</v>
          </cell>
          <cell r="I289">
            <v>0.62</v>
          </cell>
        </row>
        <row r="290">
          <cell r="A290" t="str">
            <v>80010626560</v>
          </cell>
          <cell r="B290">
            <v>80010</v>
          </cell>
          <cell r="C290">
            <v>626560</v>
          </cell>
          <cell r="D290" t="str">
            <v>Marcomm sponsorships expe</v>
          </cell>
          <cell r="E290" t="str">
            <v>Administration - Executive</v>
          </cell>
          <cell r="F290">
            <v>0</v>
          </cell>
          <cell r="G290">
            <v>50</v>
          </cell>
          <cell r="H290">
            <v>0</v>
          </cell>
          <cell r="I290">
            <v>50</v>
          </cell>
        </row>
        <row r="291">
          <cell r="A291" t="str">
            <v>80010650460</v>
          </cell>
          <cell r="B291">
            <v>80010</v>
          </cell>
          <cell r="C291">
            <v>650460</v>
          </cell>
          <cell r="D291" t="str">
            <v>EE reim communication exp</v>
          </cell>
          <cell r="E291" t="str">
            <v>Administration - Executive</v>
          </cell>
          <cell r="F291">
            <v>0</v>
          </cell>
          <cell r="G291">
            <v>250</v>
          </cell>
          <cell r="H291">
            <v>0</v>
          </cell>
          <cell r="I291">
            <v>250</v>
          </cell>
        </row>
        <row r="292">
          <cell r="A292" t="str">
            <v>80010663010</v>
          </cell>
          <cell r="B292">
            <v>80010</v>
          </cell>
          <cell r="C292">
            <v>663010</v>
          </cell>
          <cell r="D292" t="str">
            <v>Dues &amp; memberships</v>
          </cell>
          <cell r="E292" t="str">
            <v>Administration - Executive</v>
          </cell>
          <cell r="F292">
            <v>0</v>
          </cell>
          <cell r="G292">
            <v>3750</v>
          </cell>
          <cell r="H292">
            <v>0</v>
          </cell>
          <cell r="I292">
            <v>3750</v>
          </cell>
        </row>
        <row r="293">
          <cell r="A293" t="str">
            <v>80010663050</v>
          </cell>
          <cell r="B293">
            <v>80010</v>
          </cell>
          <cell r="C293">
            <v>663050</v>
          </cell>
          <cell r="D293" t="str">
            <v>Travel transportation</v>
          </cell>
          <cell r="E293" t="str">
            <v>Administration - Executive</v>
          </cell>
          <cell r="F293">
            <v>0</v>
          </cell>
          <cell r="G293">
            <v>5880.25</v>
          </cell>
          <cell r="H293">
            <v>0</v>
          </cell>
          <cell r="I293">
            <v>5880.25</v>
          </cell>
        </row>
        <row r="294">
          <cell r="A294" t="str">
            <v>80010663060</v>
          </cell>
          <cell r="B294">
            <v>80010</v>
          </cell>
          <cell r="C294">
            <v>663060</v>
          </cell>
          <cell r="D294" t="str">
            <v>Travel lodging</v>
          </cell>
          <cell r="E294" t="str">
            <v>Administration - Executive</v>
          </cell>
          <cell r="F294">
            <v>0</v>
          </cell>
          <cell r="G294">
            <v>159.85</v>
          </cell>
          <cell r="H294">
            <v>0</v>
          </cell>
          <cell r="I294">
            <v>159.85</v>
          </cell>
        </row>
        <row r="295">
          <cell r="A295" t="str">
            <v>80010663090</v>
          </cell>
          <cell r="B295">
            <v>80010</v>
          </cell>
          <cell r="C295">
            <v>663090</v>
          </cell>
          <cell r="D295" t="str">
            <v>Travel EE reimb</v>
          </cell>
          <cell r="E295" t="str">
            <v>Administration - Executive</v>
          </cell>
          <cell r="F295">
            <v>0</v>
          </cell>
          <cell r="G295">
            <v>302.61</v>
          </cell>
          <cell r="H295">
            <v>0</v>
          </cell>
          <cell r="I295">
            <v>302.61</v>
          </cell>
        </row>
        <row r="296">
          <cell r="A296" t="str">
            <v>80019270000</v>
          </cell>
          <cell r="B296">
            <v>80019</v>
          </cell>
          <cell r="C296">
            <v>270000</v>
          </cell>
          <cell r="D296" t="str">
            <v>Unrest NA BB/retained ear</v>
          </cell>
          <cell r="E296" t="str">
            <v>Term</v>
          </cell>
          <cell r="F296">
            <v>1014376.38</v>
          </cell>
          <cell r="G296">
            <v>0</v>
          </cell>
          <cell r="H296">
            <v>0</v>
          </cell>
          <cell r="I296">
            <v>1014376.38</v>
          </cell>
        </row>
        <row r="297">
          <cell r="A297" t="str">
            <v>80022270000</v>
          </cell>
          <cell r="B297">
            <v>80022</v>
          </cell>
          <cell r="C297">
            <v>270000</v>
          </cell>
          <cell r="D297" t="str">
            <v>Unrest NA BB/retained ear</v>
          </cell>
          <cell r="E297" t="str">
            <v>St Dominic Villa</v>
          </cell>
          <cell r="F297">
            <v>-112656.42</v>
          </cell>
          <cell r="G297">
            <v>0</v>
          </cell>
          <cell r="H297">
            <v>0</v>
          </cell>
          <cell r="I297">
            <v>-112656.42</v>
          </cell>
        </row>
        <row r="298">
          <cell r="A298" t="str">
            <v>80038270000</v>
          </cell>
          <cell r="B298">
            <v>80038</v>
          </cell>
          <cell r="C298">
            <v>270000</v>
          </cell>
          <cell r="D298" t="str">
            <v>Unrest NA BB/retained ear</v>
          </cell>
          <cell r="E298" t="str">
            <v>A.B. Care-Albany</v>
          </cell>
          <cell r="F298">
            <v>451.82</v>
          </cell>
          <cell r="G298">
            <v>0</v>
          </cell>
          <cell r="H298">
            <v>0</v>
          </cell>
          <cell r="I298">
            <v>451.82</v>
          </cell>
        </row>
        <row r="299">
          <cell r="A299" t="str">
            <v>80039270000</v>
          </cell>
          <cell r="B299">
            <v>80039</v>
          </cell>
          <cell r="C299">
            <v>270000</v>
          </cell>
          <cell r="D299" t="str">
            <v>Unrest NA BB/retained ear</v>
          </cell>
          <cell r="E299" t="str">
            <v>A.B. Care-Austin</v>
          </cell>
          <cell r="F299">
            <v>6</v>
          </cell>
          <cell r="G299">
            <v>0</v>
          </cell>
          <cell r="H299">
            <v>0</v>
          </cell>
          <cell r="I299">
            <v>6</v>
          </cell>
        </row>
        <row r="300">
          <cell r="A300" t="str">
            <v>80042270000</v>
          </cell>
          <cell r="B300">
            <v>80042</v>
          </cell>
          <cell r="C300">
            <v>270000</v>
          </cell>
          <cell r="D300" t="str">
            <v>Unrest NA BB/retained ear</v>
          </cell>
          <cell r="E300" t="str">
            <v>Iroquois/Cottages NY TSSM</v>
          </cell>
          <cell r="F300">
            <v>13.02</v>
          </cell>
          <cell r="G300">
            <v>0</v>
          </cell>
          <cell r="H300">
            <v>0</v>
          </cell>
          <cell r="I300">
            <v>13.02</v>
          </cell>
        </row>
        <row r="301">
          <cell r="A301" t="str">
            <v>80050231050</v>
          </cell>
          <cell r="B301">
            <v>80050</v>
          </cell>
          <cell r="C301">
            <v>231050</v>
          </cell>
          <cell r="D301" t="str">
            <v>IBNR for self insur benef</v>
          </cell>
          <cell r="E301" t="str">
            <v>Hud</v>
          </cell>
          <cell r="F301">
            <v>-55319.15</v>
          </cell>
          <cell r="G301">
            <v>0</v>
          </cell>
          <cell r="H301">
            <v>0</v>
          </cell>
          <cell r="I301">
            <v>-55319.15</v>
          </cell>
        </row>
        <row r="302">
          <cell r="A302" t="str">
            <v>80050270000</v>
          </cell>
          <cell r="B302">
            <v>80050</v>
          </cell>
          <cell r="C302">
            <v>270000</v>
          </cell>
          <cell r="D302" t="str">
            <v>Unrest NA BB/retained ear</v>
          </cell>
          <cell r="E302" t="str">
            <v>Hud</v>
          </cell>
          <cell r="F302">
            <v>-219985.76</v>
          </cell>
          <cell r="G302">
            <v>0</v>
          </cell>
          <cell r="H302">
            <v>0</v>
          </cell>
          <cell r="I302">
            <v>-219985.76</v>
          </cell>
        </row>
        <row r="303">
          <cell r="A303" t="str">
            <v>80050556030</v>
          </cell>
          <cell r="B303">
            <v>80050</v>
          </cell>
          <cell r="C303">
            <v>556030</v>
          </cell>
          <cell r="D303" t="str">
            <v>Management services reven</v>
          </cell>
          <cell r="E303" t="str">
            <v>Hud</v>
          </cell>
          <cell r="F303">
            <v>0</v>
          </cell>
          <cell r="G303">
            <v>0</v>
          </cell>
          <cell r="H303">
            <v>93900</v>
          </cell>
          <cell r="I303">
            <v>-93900</v>
          </cell>
        </row>
        <row r="304">
          <cell r="A304" t="str">
            <v>80050663000</v>
          </cell>
          <cell r="B304">
            <v>80050</v>
          </cell>
          <cell r="C304">
            <v>663000</v>
          </cell>
          <cell r="D304" t="str">
            <v>Bad debt non patient</v>
          </cell>
          <cell r="E304" t="str">
            <v>Hud</v>
          </cell>
          <cell r="F304">
            <v>0</v>
          </cell>
          <cell r="G304">
            <v>28840</v>
          </cell>
          <cell r="H304">
            <v>86321</v>
          </cell>
          <cell r="I304">
            <v>-57481</v>
          </cell>
        </row>
        <row r="305">
          <cell r="A305" t="str">
            <v>80051270000</v>
          </cell>
          <cell r="B305">
            <v>80051</v>
          </cell>
          <cell r="C305">
            <v>270000</v>
          </cell>
          <cell r="D305" t="str">
            <v>Unrest NA BB/retained ear</v>
          </cell>
          <cell r="E305" t="str">
            <v>Clinton Iowa</v>
          </cell>
          <cell r="F305">
            <v>53712</v>
          </cell>
          <cell r="G305">
            <v>0</v>
          </cell>
          <cell r="H305">
            <v>0</v>
          </cell>
          <cell r="I305">
            <v>53712</v>
          </cell>
        </row>
        <row r="306">
          <cell r="A306" t="str">
            <v>80052270000</v>
          </cell>
          <cell r="B306">
            <v>80052</v>
          </cell>
          <cell r="C306">
            <v>270000</v>
          </cell>
          <cell r="D306" t="str">
            <v>Unrest NA BB/retained ear</v>
          </cell>
          <cell r="E306" t="str">
            <v>Mason City Iowa</v>
          </cell>
          <cell r="F306">
            <v>11532.07</v>
          </cell>
          <cell r="G306">
            <v>0</v>
          </cell>
          <cell r="H306">
            <v>0</v>
          </cell>
          <cell r="I306">
            <v>11532.07</v>
          </cell>
        </row>
        <row r="307">
          <cell r="A307" t="str">
            <v>80052590009</v>
          </cell>
          <cell r="B307">
            <v>80052</v>
          </cell>
          <cell r="C307">
            <v>590009</v>
          </cell>
          <cell r="D307" t="str">
            <v>IC rev other operating 1</v>
          </cell>
          <cell r="E307" t="str">
            <v>Mason City Iowa</v>
          </cell>
          <cell r="F307">
            <v>0</v>
          </cell>
          <cell r="G307">
            <v>0</v>
          </cell>
          <cell r="H307">
            <v>60000</v>
          </cell>
          <cell r="I307">
            <v>-60000</v>
          </cell>
        </row>
        <row r="308">
          <cell r="A308" t="str">
            <v>80052600869</v>
          </cell>
          <cell r="B308">
            <v>80052</v>
          </cell>
          <cell r="C308">
            <v>600869</v>
          </cell>
          <cell r="D308" t="str">
            <v>Intraco labor professiona</v>
          </cell>
          <cell r="E308" t="str">
            <v>Mason City Iowa</v>
          </cell>
          <cell r="F308">
            <v>0</v>
          </cell>
          <cell r="G308">
            <v>23856.34</v>
          </cell>
          <cell r="H308">
            <v>0</v>
          </cell>
          <cell r="I308">
            <v>23856.34</v>
          </cell>
        </row>
        <row r="309">
          <cell r="A309" t="str">
            <v>80052608880</v>
          </cell>
          <cell r="B309">
            <v>80052</v>
          </cell>
          <cell r="C309">
            <v>608880</v>
          </cell>
          <cell r="D309" t="str">
            <v>Frng ben staff alloc S&amp;W</v>
          </cell>
          <cell r="E309" t="str">
            <v>Mason City Iowa</v>
          </cell>
          <cell r="F309">
            <v>0</v>
          </cell>
          <cell r="G309">
            <v>784.41</v>
          </cell>
          <cell r="H309">
            <v>0</v>
          </cell>
          <cell r="I309">
            <v>784.41</v>
          </cell>
        </row>
        <row r="310">
          <cell r="A310" t="str">
            <v>80052608890</v>
          </cell>
          <cell r="B310">
            <v>80052</v>
          </cell>
          <cell r="C310">
            <v>608890</v>
          </cell>
          <cell r="D310" t="str">
            <v>Frng ben staff allocFTEhr</v>
          </cell>
          <cell r="E310" t="str">
            <v>Mason City Iowa</v>
          </cell>
          <cell r="F310">
            <v>0</v>
          </cell>
          <cell r="G310">
            <v>71.260000000000005</v>
          </cell>
          <cell r="H310">
            <v>0</v>
          </cell>
          <cell r="I310">
            <v>71.260000000000005</v>
          </cell>
        </row>
        <row r="311">
          <cell r="A311" t="str">
            <v>80052626280</v>
          </cell>
          <cell r="B311">
            <v>80052</v>
          </cell>
          <cell r="C311">
            <v>626280</v>
          </cell>
          <cell r="D311" t="str">
            <v>Software maint &amp; data ser</v>
          </cell>
          <cell r="E311" t="str">
            <v>Mason City Iowa</v>
          </cell>
          <cell r="F311">
            <v>0</v>
          </cell>
          <cell r="G311">
            <v>73.5</v>
          </cell>
          <cell r="H311">
            <v>0</v>
          </cell>
          <cell r="I311">
            <v>73.5</v>
          </cell>
        </row>
        <row r="312">
          <cell r="A312" t="str">
            <v>80052663010</v>
          </cell>
          <cell r="B312">
            <v>80052</v>
          </cell>
          <cell r="C312">
            <v>663010</v>
          </cell>
          <cell r="D312" t="str">
            <v>Dues &amp; memberships</v>
          </cell>
          <cell r="E312" t="str">
            <v>Mason City Iowa</v>
          </cell>
          <cell r="F312">
            <v>0</v>
          </cell>
          <cell r="G312">
            <v>238.62</v>
          </cell>
          <cell r="H312">
            <v>0</v>
          </cell>
          <cell r="I312">
            <v>238.62</v>
          </cell>
        </row>
        <row r="313">
          <cell r="A313" t="str">
            <v>80052663050</v>
          </cell>
          <cell r="B313">
            <v>80052</v>
          </cell>
          <cell r="C313">
            <v>663050</v>
          </cell>
          <cell r="D313" t="str">
            <v>Travel transportation</v>
          </cell>
          <cell r="E313" t="str">
            <v>Mason City Iowa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</row>
        <row r="314">
          <cell r="A314" t="str">
            <v>80053270000</v>
          </cell>
          <cell r="B314">
            <v>80053</v>
          </cell>
          <cell r="C314">
            <v>270000</v>
          </cell>
          <cell r="D314" t="str">
            <v>Unrest NA BB/retained ear</v>
          </cell>
          <cell r="E314" t="str">
            <v>Gottlieb Memorial Hospital</v>
          </cell>
          <cell r="F314">
            <v>-289974.05</v>
          </cell>
          <cell r="G314">
            <v>0</v>
          </cell>
          <cell r="H314">
            <v>0</v>
          </cell>
          <cell r="I314">
            <v>-289974.05</v>
          </cell>
        </row>
        <row r="315">
          <cell r="A315" t="str">
            <v>80053600869</v>
          </cell>
          <cell r="B315">
            <v>80053</v>
          </cell>
          <cell r="C315">
            <v>600869</v>
          </cell>
          <cell r="D315" t="str">
            <v>Intraco labor professiona</v>
          </cell>
          <cell r="E315" t="str">
            <v>Gottlieb Memorial Hospital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</row>
        <row r="316">
          <cell r="A316" t="str">
            <v>80053608890</v>
          </cell>
          <cell r="B316">
            <v>80053</v>
          </cell>
          <cell r="C316">
            <v>608890</v>
          </cell>
          <cell r="D316" t="str">
            <v>Frng ben staff allocFTEhr</v>
          </cell>
          <cell r="E316" t="str">
            <v>Gottlieb Memorial Hospital</v>
          </cell>
          <cell r="F316">
            <v>0</v>
          </cell>
          <cell r="G316">
            <v>0.34</v>
          </cell>
          <cell r="H316">
            <v>0</v>
          </cell>
          <cell r="I316">
            <v>0.34</v>
          </cell>
        </row>
        <row r="317">
          <cell r="A317" t="str">
            <v>80054270000</v>
          </cell>
          <cell r="B317">
            <v>80054</v>
          </cell>
          <cell r="C317">
            <v>270000</v>
          </cell>
          <cell r="D317" t="str">
            <v>Unrest NA BB/retained ear</v>
          </cell>
          <cell r="E317" t="str">
            <v>Sioux City</v>
          </cell>
          <cell r="F317">
            <v>25497.79</v>
          </cell>
          <cell r="G317">
            <v>0</v>
          </cell>
          <cell r="H317">
            <v>0</v>
          </cell>
          <cell r="I317">
            <v>25497.79</v>
          </cell>
        </row>
        <row r="318">
          <cell r="A318" t="str">
            <v>80054590009</v>
          </cell>
          <cell r="B318">
            <v>80054</v>
          </cell>
          <cell r="C318">
            <v>590009</v>
          </cell>
          <cell r="D318" t="str">
            <v>IC rev other operating 1</v>
          </cell>
          <cell r="E318" t="str">
            <v>Sioux City</v>
          </cell>
          <cell r="F318">
            <v>0</v>
          </cell>
          <cell r="G318">
            <v>0</v>
          </cell>
          <cell r="H318">
            <v>60000</v>
          </cell>
          <cell r="I318">
            <v>-60000</v>
          </cell>
        </row>
        <row r="319">
          <cell r="A319" t="str">
            <v>80054600869</v>
          </cell>
          <cell r="B319">
            <v>80054</v>
          </cell>
          <cell r="C319">
            <v>600869</v>
          </cell>
          <cell r="D319" t="str">
            <v>Intraco labor professiona</v>
          </cell>
          <cell r="E319" t="str">
            <v>Sioux City</v>
          </cell>
          <cell r="F319">
            <v>0</v>
          </cell>
          <cell r="G319">
            <v>24445.07</v>
          </cell>
          <cell r="H319">
            <v>0</v>
          </cell>
          <cell r="I319">
            <v>24445.07</v>
          </cell>
        </row>
        <row r="320">
          <cell r="A320" t="str">
            <v>80054608880</v>
          </cell>
          <cell r="B320">
            <v>80054</v>
          </cell>
          <cell r="C320">
            <v>608880</v>
          </cell>
          <cell r="D320" t="str">
            <v>Frng ben staff alloc S&amp;W</v>
          </cell>
          <cell r="E320" t="str">
            <v>Sioux City</v>
          </cell>
          <cell r="F320">
            <v>0</v>
          </cell>
          <cell r="G320">
            <v>831.98</v>
          </cell>
          <cell r="H320">
            <v>6.5</v>
          </cell>
          <cell r="I320">
            <v>825.48</v>
          </cell>
        </row>
        <row r="321">
          <cell r="A321" t="str">
            <v>80054608890</v>
          </cell>
          <cell r="B321">
            <v>80054</v>
          </cell>
          <cell r="C321">
            <v>608890</v>
          </cell>
          <cell r="D321" t="str">
            <v>Frng ben staff allocFTEhr</v>
          </cell>
          <cell r="E321" t="str">
            <v>Sioux City</v>
          </cell>
          <cell r="F321">
            <v>0</v>
          </cell>
          <cell r="G321">
            <v>101.95</v>
          </cell>
          <cell r="H321">
            <v>3.98</v>
          </cell>
          <cell r="I321">
            <v>97.97</v>
          </cell>
        </row>
        <row r="322">
          <cell r="A322" t="str">
            <v>80054626280</v>
          </cell>
          <cell r="B322">
            <v>80054</v>
          </cell>
          <cell r="C322">
            <v>626280</v>
          </cell>
          <cell r="D322" t="str">
            <v>Software maint &amp; data ser</v>
          </cell>
          <cell r="E322" t="str">
            <v>Sioux City</v>
          </cell>
          <cell r="F322">
            <v>0</v>
          </cell>
          <cell r="G322">
            <v>220.5</v>
          </cell>
          <cell r="H322">
            <v>0</v>
          </cell>
          <cell r="I322">
            <v>220.5</v>
          </cell>
        </row>
        <row r="323">
          <cell r="A323" t="str">
            <v>80054663010</v>
          </cell>
          <cell r="B323">
            <v>80054</v>
          </cell>
          <cell r="C323">
            <v>663010</v>
          </cell>
          <cell r="D323" t="str">
            <v>Dues &amp; memberships</v>
          </cell>
          <cell r="E323" t="str">
            <v>Sioux City</v>
          </cell>
          <cell r="F323">
            <v>0</v>
          </cell>
          <cell r="G323">
            <v>131.88</v>
          </cell>
          <cell r="H323">
            <v>0</v>
          </cell>
          <cell r="I323">
            <v>131.88</v>
          </cell>
        </row>
        <row r="324">
          <cell r="A324" t="str">
            <v>80054663050</v>
          </cell>
          <cell r="B324">
            <v>80054</v>
          </cell>
          <cell r="C324">
            <v>663050</v>
          </cell>
          <cell r="D324" t="str">
            <v>Travel transportation</v>
          </cell>
          <cell r="E324" t="str">
            <v>Sioux City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80056270000</v>
          </cell>
          <cell r="B325">
            <v>80056</v>
          </cell>
          <cell r="C325">
            <v>270000</v>
          </cell>
          <cell r="D325" t="str">
            <v>Unrest NA BB/retained ear</v>
          </cell>
          <cell r="E325" t="str">
            <v>PACE RHM</v>
          </cell>
          <cell r="F325">
            <v>-224121.29</v>
          </cell>
          <cell r="G325">
            <v>0</v>
          </cell>
          <cell r="H325">
            <v>0</v>
          </cell>
          <cell r="I325">
            <v>-224121.29</v>
          </cell>
        </row>
        <row r="326">
          <cell r="A326" t="str">
            <v>80069270000</v>
          </cell>
          <cell r="B326">
            <v>80069</v>
          </cell>
          <cell r="C326">
            <v>270000</v>
          </cell>
          <cell r="D326" t="str">
            <v>Unrest NA BB/retained ear</v>
          </cell>
          <cell r="E326" t="str">
            <v>Mary Free Bed</v>
          </cell>
          <cell r="F326">
            <v>818048.06</v>
          </cell>
          <cell r="G326">
            <v>0</v>
          </cell>
          <cell r="H326">
            <v>0</v>
          </cell>
          <cell r="I326">
            <v>818048.06</v>
          </cell>
        </row>
        <row r="327">
          <cell r="A327" t="str">
            <v>80069556030</v>
          </cell>
          <cell r="B327">
            <v>80069</v>
          </cell>
          <cell r="C327">
            <v>556030</v>
          </cell>
          <cell r="D327" t="str">
            <v>Management services reven</v>
          </cell>
          <cell r="E327" t="str">
            <v>Mary Free Bed</v>
          </cell>
          <cell r="F327">
            <v>0</v>
          </cell>
          <cell r="G327">
            <v>0</v>
          </cell>
          <cell r="H327">
            <v>72000</v>
          </cell>
          <cell r="I327">
            <v>-72000</v>
          </cell>
        </row>
        <row r="328">
          <cell r="A328" t="str">
            <v>80069719000</v>
          </cell>
          <cell r="B328">
            <v>80069</v>
          </cell>
          <cell r="C328">
            <v>719000</v>
          </cell>
          <cell r="D328" t="str">
            <v>Non op eq earn unconsol a</v>
          </cell>
          <cell r="E328" t="str">
            <v>Mary Free Bed</v>
          </cell>
          <cell r="F328">
            <v>0</v>
          </cell>
          <cell r="G328">
            <v>371452.2</v>
          </cell>
          <cell r="H328">
            <v>100292.66</v>
          </cell>
          <cell r="I328">
            <v>271159.53999999998</v>
          </cell>
        </row>
        <row r="329">
          <cell r="A329" t="str">
            <v>80099270000</v>
          </cell>
          <cell r="B329">
            <v>80099</v>
          </cell>
          <cell r="C329">
            <v>270000</v>
          </cell>
          <cell r="D329" t="str">
            <v>Unrest NA BB/retained ear</v>
          </cell>
          <cell r="E329" t="str">
            <v>Rebill- Payroll</v>
          </cell>
          <cell r="F329">
            <v>16843.88</v>
          </cell>
          <cell r="G329">
            <v>0</v>
          </cell>
          <cell r="H329">
            <v>0</v>
          </cell>
          <cell r="I329">
            <v>16843.88</v>
          </cell>
        </row>
        <row r="330">
          <cell r="A330" t="str">
            <v>80099600030</v>
          </cell>
          <cell r="B330">
            <v>80099</v>
          </cell>
          <cell r="C330">
            <v>600030</v>
          </cell>
          <cell r="D330" t="str">
            <v>Clinical care RN</v>
          </cell>
          <cell r="E330" t="str">
            <v>Rebill- Payroll</v>
          </cell>
          <cell r="F330">
            <v>0</v>
          </cell>
          <cell r="G330">
            <v>9423.48</v>
          </cell>
          <cell r="H330">
            <v>0</v>
          </cell>
          <cell r="I330">
            <v>9423.48</v>
          </cell>
        </row>
        <row r="331">
          <cell r="A331" t="str">
            <v>80099600100</v>
          </cell>
          <cell r="B331">
            <v>80099</v>
          </cell>
          <cell r="C331">
            <v>600100</v>
          </cell>
          <cell r="D331" t="str">
            <v>Clin care spiritual care</v>
          </cell>
          <cell r="E331" t="str">
            <v>Rebill- Payroll</v>
          </cell>
          <cell r="F331">
            <v>0</v>
          </cell>
          <cell r="G331">
            <v>1672.62</v>
          </cell>
          <cell r="H331">
            <v>367.56</v>
          </cell>
          <cell r="I331">
            <v>1305.06</v>
          </cell>
        </row>
        <row r="332">
          <cell r="A332" t="str">
            <v>80099600239</v>
          </cell>
          <cell r="B332">
            <v>80099</v>
          </cell>
          <cell r="C332">
            <v>600239</v>
          </cell>
          <cell r="D332" t="str">
            <v>IC labor RN</v>
          </cell>
          <cell r="E332" t="str">
            <v>Rebill- Payroll</v>
          </cell>
          <cell r="F332">
            <v>0</v>
          </cell>
          <cell r="G332">
            <v>0</v>
          </cell>
          <cell r="H332">
            <v>9233.69</v>
          </cell>
          <cell r="I332">
            <v>-9233.69</v>
          </cell>
        </row>
        <row r="333">
          <cell r="A333" t="str">
            <v>80099601010</v>
          </cell>
          <cell r="B333">
            <v>80099</v>
          </cell>
          <cell r="C333">
            <v>601010</v>
          </cell>
          <cell r="D333" t="str">
            <v>OT RN</v>
          </cell>
          <cell r="E333" t="str">
            <v>Rebill- Payroll</v>
          </cell>
          <cell r="F333">
            <v>0</v>
          </cell>
          <cell r="G333">
            <v>1326.62</v>
          </cell>
          <cell r="H333">
            <v>433.96</v>
          </cell>
          <cell r="I333">
            <v>892.66</v>
          </cell>
        </row>
        <row r="334">
          <cell r="A334" t="str">
            <v>80099603030</v>
          </cell>
          <cell r="B334">
            <v>80099</v>
          </cell>
          <cell r="C334">
            <v>603030</v>
          </cell>
          <cell r="D334" t="str">
            <v>Premium &amp; other RN</v>
          </cell>
          <cell r="E334" t="str">
            <v>Rebill- Payroll</v>
          </cell>
          <cell r="F334">
            <v>0</v>
          </cell>
          <cell r="G334">
            <v>238.84</v>
          </cell>
          <cell r="H334">
            <v>0</v>
          </cell>
          <cell r="I334">
            <v>238.84</v>
          </cell>
        </row>
        <row r="335">
          <cell r="A335" t="str">
            <v>80099606030</v>
          </cell>
          <cell r="B335">
            <v>80099</v>
          </cell>
          <cell r="C335">
            <v>606030</v>
          </cell>
          <cell r="D335" t="str">
            <v>Other nonprod RN</v>
          </cell>
          <cell r="E335" t="str">
            <v>Rebill- Payroll</v>
          </cell>
          <cell r="F335">
            <v>0</v>
          </cell>
          <cell r="G335">
            <v>167.14</v>
          </cell>
          <cell r="H335">
            <v>77.14</v>
          </cell>
          <cell r="I335">
            <v>90</v>
          </cell>
        </row>
        <row r="336">
          <cell r="A336" t="str">
            <v>80099606110</v>
          </cell>
          <cell r="B336">
            <v>80099</v>
          </cell>
          <cell r="C336">
            <v>606110</v>
          </cell>
          <cell r="D336" t="str">
            <v>Other nonprod other careg</v>
          </cell>
          <cell r="E336" t="str">
            <v>Rebill- Payroll</v>
          </cell>
          <cell r="F336">
            <v>0</v>
          </cell>
          <cell r="G336">
            <v>0</v>
          </cell>
          <cell r="H336">
            <v>3006.14</v>
          </cell>
          <cell r="I336">
            <v>-3006.14</v>
          </cell>
        </row>
        <row r="337">
          <cell r="A337" t="str">
            <v>80099608000</v>
          </cell>
          <cell r="B337">
            <v>80099</v>
          </cell>
          <cell r="C337">
            <v>608000</v>
          </cell>
          <cell r="D337" t="str">
            <v>FICA expense</v>
          </cell>
          <cell r="E337" t="str">
            <v>Rebill- Payroll</v>
          </cell>
          <cell r="F337">
            <v>0</v>
          </cell>
          <cell r="G337">
            <v>900.03</v>
          </cell>
          <cell r="H337">
            <v>0</v>
          </cell>
          <cell r="I337">
            <v>900.03</v>
          </cell>
        </row>
        <row r="338">
          <cell r="A338" t="str">
            <v>80099663090</v>
          </cell>
          <cell r="B338">
            <v>80099</v>
          </cell>
          <cell r="C338">
            <v>663090</v>
          </cell>
          <cell r="D338" t="str">
            <v>Travel EE reimb</v>
          </cell>
          <cell r="E338" t="str">
            <v>Rebill- Payroll</v>
          </cell>
          <cell r="F338">
            <v>0</v>
          </cell>
          <cell r="G338">
            <v>77.290000000000006</v>
          </cell>
          <cell r="H338">
            <v>0</v>
          </cell>
          <cell r="I338">
            <v>77.290000000000006</v>
          </cell>
        </row>
        <row r="339">
          <cell r="A339" t="str">
            <v>80100145000</v>
          </cell>
          <cell r="B339">
            <v>80100</v>
          </cell>
          <cell r="C339">
            <v>145000</v>
          </cell>
          <cell r="D339" t="str">
            <v>Prepaid expense other 1</v>
          </cell>
          <cell r="E339" t="str">
            <v>Marketing</v>
          </cell>
          <cell r="F339">
            <v>13200</v>
          </cell>
          <cell r="G339">
            <v>0</v>
          </cell>
          <cell r="H339">
            <v>0</v>
          </cell>
          <cell r="I339">
            <v>13200</v>
          </cell>
        </row>
        <row r="340">
          <cell r="A340" t="str">
            <v>80100210200</v>
          </cell>
          <cell r="B340">
            <v>80100</v>
          </cell>
          <cell r="C340">
            <v>210200</v>
          </cell>
          <cell r="D340" t="str">
            <v>AP manual 1</v>
          </cell>
          <cell r="E340" t="str">
            <v>Marketing</v>
          </cell>
          <cell r="F340">
            <v>-60000</v>
          </cell>
          <cell r="G340">
            <v>0</v>
          </cell>
          <cell r="H340">
            <v>0</v>
          </cell>
          <cell r="I340">
            <v>-60000</v>
          </cell>
        </row>
        <row r="341">
          <cell r="A341" t="str">
            <v>80100270000</v>
          </cell>
          <cell r="B341">
            <v>80100</v>
          </cell>
          <cell r="C341">
            <v>270000</v>
          </cell>
          <cell r="D341" t="str">
            <v>Unrest NA BB/retained ear</v>
          </cell>
          <cell r="E341" t="str">
            <v>Marketing</v>
          </cell>
          <cell r="F341">
            <v>2320312.77</v>
          </cell>
          <cell r="G341">
            <v>0</v>
          </cell>
          <cell r="H341">
            <v>0</v>
          </cell>
          <cell r="I341">
            <v>2320312.77</v>
          </cell>
        </row>
        <row r="342">
          <cell r="A342" t="str">
            <v>80100600620</v>
          </cell>
          <cell r="B342">
            <v>80100</v>
          </cell>
          <cell r="C342">
            <v>600620</v>
          </cell>
          <cell r="D342" t="str">
            <v>Productive management</v>
          </cell>
          <cell r="E342" t="str">
            <v>Marketing</v>
          </cell>
          <cell r="F342">
            <v>0</v>
          </cell>
          <cell r="G342">
            <v>105380.3</v>
          </cell>
          <cell r="H342">
            <v>0</v>
          </cell>
          <cell r="I342">
            <v>105380.3</v>
          </cell>
        </row>
        <row r="343">
          <cell r="A343" t="str">
            <v>80100603120</v>
          </cell>
          <cell r="B343">
            <v>80100</v>
          </cell>
          <cell r="C343">
            <v>603120</v>
          </cell>
          <cell r="D343" t="str">
            <v>Premium &amp; other managemen</v>
          </cell>
          <cell r="E343" t="str">
            <v>Marketing</v>
          </cell>
          <cell r="F343">
            <v>0</v>
          </cell>
          <cell r="G343">
            <v>8250</v>
          </cell>
          <cell r="H343">
            <v>600</v>
          </cell>
          <cell r="I343">
            <v>7650</v>
          </cell>
        </row>
        <row r="344">
          <cell r="A344" t="str">
            <v>80100605620</v>
          </cell>
          <cell r="B344">
            <v>80100</v>
          </cell>
          <cell r="C344">
            <v>605620</v>
          </cell>
          <cell r="D344" t="str">
            <v>PTO management</v>
          </cell>
          <cell r="E344" t="str">
            <v>Marketing</v>
          </cell>
          <cell r="F344">
            <v>0</v>
          </cell>
          <cell r="G344">
            <v>13032.14</v>
          </cell>
          <cell r="H344">
            <v>0</v>
          </cell>
          <cell r="I344">
            <v>13032.14</v>
          </cell>
        </row>
        <row r="345">
          <cell r="A345" t="str">
            <v>80100608000</v>
          </cell>
          <cell r="B345">
            <v>80100</v>
          </cell>
          <cell r="C345">
            <v>608000</v>
          </cell>
          <cell r="D345" t="str">
            <v>FICA expense</v>
          </cell>
          <cell r="E345" t="str">
            <v>Marketing</v>
          </cell>
          <cell r="F345">
            <v>0</v>
          </cell>
          <cell r="G345">
            <v>9794.2199999999993</v>
          </cell>
          <cell r="H345">
            <v>0</v>
          </cell>
          <cell r="I345">
            <v>9794.2199999999993</v>
          </cell>
        </row>
        <row r="346">
          <cell r="A346" t="str">
            <v>80100608880</v>
          </cell>
          <cell r="B346">
            <v>80100</v>
          </cell>
          <cell r="C346">
            <v>608880</v>
          </cell>
          <cell r="D346" t="str">
            <v>Frng ben staff alloc S&amp;W</v>
          </cell>
          <cell r="E346" t="str">
            <v>Marketing</v>
          </cell>
          <cell r="F346">
            <v>0</v>
          </cell>
          <cell r="G346">
            <v>8110.36</v>
          </cell>
          <cell r="H346">
            <v>0</v>
          </cell>
          <cell r="I346">
            <v>8110.36</v>
          </cell>
        </row>
        <row r="347">
          <cell r="A347" t="str">
            <v>80100608890</v>
          </cell>
          <cell r="B347">
            <v>80100</v>
          </cell>
          <cell r="C347">
            <v>608890</v>
          </cell>
          <cell r="D347" t="str">
            <v>Frng ben staff allocFTEhr</v>
          </cell>
          <cell r="E347" t="str">
            <v>Marketing</v>
          </cell>
          <cell r="F347">
            <v>0</v>
          </cell>
          <cell r="G347">
            <v>5104.9799999999996</v>
          </cell>
          <cell r="H347">
            <v>0</v>
          </cell>
          <cell r="I347">
            <v>5104.9799999999996</v>
          </cell>
        </row>
        <row r="348">
          <cell r="A348" t="str">
            <v>80100614420</v>
          </cell>
          <cell r="B348">
            <v>80100</v>
          </cell>
          <cell r="C348">
            <v>614420</v>
          </cell>
          <cell r="D348" t="str">
            <v>Forms</v>
          </cell>
          <cell r="E348" t="str">
            <v>Marketing</v>
          </cell>
          <cell r="F348">
            <v>0</v>
          </cell>
          <cell r="G348">
            <v>6647.88</v>
          </cell>
          <cell r="H348">
            <v>0</v>
          </cell>
          <cell r="I348">
            <v>6647.88</v>
          </cell>
        </row>
        <row r="349">
          <cell r="A349" t="str">
            <v>80100626500</v>
          </cell>
          <cell r="B349">
            <v>80100</v>
          </cell>
          <cell r="C349">
            <v>626500</v>
          </cell>
          <cell r="D349" t="str">
            <v>CRM &amp; digital platforms &amp;</v>
          </cell>
          <cell r="E349" t="str">
            <v>Marketing</v>
          </cell>
          <cell r="F349">
            <v>0</v>
          </cell>
          <cell r="G349">
            <v>5650.01</v>
          </cell>
          <cell r="H349">
            <v>4099.75</v>
          </cell>
          <cell r="I349">
            <v>1550.26</v>
          </cell>
        </row>
        <row r="350">
          <cell r="A350" t="str">
            <v>80100626550</v>
          </cell>
          <cell r="B350">
            <v>80100</v>
          </cell>
          <cell r="C350">
            <v>626550</v>
          </cell>
          <cell r="D350" t="str">
            <v>Advertising digital media</v>
          </cell>
          <cell r="E350" t="str">
            <v>Marketing</v>
          </cell>
          <cell r="F350">
            <v>0</v>
          </cell>
          <cell r="G350">
            <v>101894.32</v>
          </cell>
          <cell r="H350">
            <v>0</v>
          </cell>
          <cell r="I350">
            <v>101894.32</v>
          </cell>
        </row>
        <row r="351">
          <cell r="A351" t="str">
            <v>80100626560</v>
          </cell>
          <cell r="B351">
            <v>80100</v>
          </cell>
          <cell r="C351">
            <v>626560</v>
          </cell>
          <cell r="D351" t="str">
            <v>Marcomm sponsorships expe</v>
          </cell>
          <cell r="E351" t="str">
            <v>Marketing</v>
          </cell>
          <cell r="F351">
            <v>0</v>
          </cell>
          <cell r="G351">
            <v>1029.3</v>
          </cell>
          <cell r="H351">
            <v>0</v>
          </cell>
          <cell r="I351">
            <v>1029.3</v>
          </cell>
        </row>
        <row r="352">
          <cell r="A352" t="str">
            <v>80100663050</v>
          </cell>
          <cell r="B352">
            <v>80100</v>
          </cell>
          <cell r="C352">
            <v>663050</v>
          </cell>
          <cell r="D352" t="str">
            <v>Travel transportation</v>
          </cell>
          <cell r="E352" t="str">
            <v>Marketing</v>
          </cell>
          <cell r="F352">
            <v>0</v>
          </cell>
          <cell r="G352">
            <v>498.05</v>
          </cell>
          <cell r="H352">
            <v>0</v>
          </cell>
          <cell r="I352">
            <v>498.05</v>
          </cell>
        </row>
        <row r="353">
          <cell r="A353" t="str">
            <v>80100663090</v>
          </cell>
          <cell r="B353">
            <v>80100</v>
          </cell>
          <cell r="C353">
            <v>663090</v>
          </cell>
          <cell r="D353" t="str">
            <v>Travel EE reimb</v>
          </cell>
          <cell r="E353" t="str">
            <v>Marketing</v>
          </cell>
          <cell r="F353">
            <v>0</v>
          </cell>
          <cell r="G353">
            <v>4378.33</v>
          </cell>
          <cell r="H353">
            <v>0</v>
          </cell>
          <cell r="I353">
            <v>4378.33</v>
          </cell>
        </row>
        <row r="354">
          <cell r="A354" t="str">
            <v>80100663100</v>
          </cell>
          <cell r="B354">
            <v>80100</v>
          </cell>
          <cell r="C354">
            <v>663100</v>
          </cell>
          <cell r="D354" t="str">
            <v>Meals &amp; entertainment</v>
          </cell>
          <cell r="E354" t="str">
            <v>Marketing</v>
          </cell>
          <cell r="F354">
            <v>0</v>
          </cell>
          <cell r="G354">
            <v>59.94</v>
          </cell>
          <cell r="H354">
            <v>0</v>
          </cell>
          <cell r="I354">
            <v>59.94</v>
          </cell>
        </row>
        <row r="355">
          <cell r="A355" t="str">
            <v>80100663110</v>
          </cell>
          <cell r="B355">
            <v>80100</v>
          </cell>
          <cell r="C355">
            <v>663110</v>
          </cell>
          <cell r="D355" t="str">
            <v>Meals &amp; entertainment EE</v>
          </cell>
          <cell r="E355" t="str">
            <v>Marketing</v>
          </cell>
          <cell r="F355">
            <v>0</v>
          </cell>
          <cell r="G355">
            <v>8.7899999999999991</v>
          </cell>
          <cell r="H355">
            <v>0</v>
          </cell>
          <cell r="I355">
            <v>8.7899999999999991</v>
          </cell>
        </row>
        <row r="356">
          <cell r="A356" t="str">
            <v>80300145000</v>
          </cell>
          <cell r="B356">
            <v>80300</v>
          </cell>
          <cell r="C356">
            <v>145000</v>
          </cell>
          <cell r="D356" t="str">
            <v>Prepaid expense other 1</v>
          </cell>
          <cell r="E356" t="str">
            <v>Accounting &amp; Finance</v>
          </cell>
          <cell r="F356">
            <v>6300</v>
          </cell>
          <cell r="G356">
            <v>61155.48</v>
          </cell>
          <cell r="H356">
            <v>0</v>
          </cell>
          <cell r="I356">
            <v>67455.48</v>
          </cell>
        </row>
        <row r="357">
          <cell r="A357" t="str">
            <v>80300270000</v>
          </cell>
          <cell r="B357">
            <v>80300</v>
          </cell>
          <cell r="C357">
            <v>270000</v>
          </cell>
          <cell r="D357" t="str">
            <v>Unrest NA BB/retained ear</v>
          </cell>
          <cell r="E357" t="str">
            <v>Accounting &amp; Finance</v>
          </cell>
          <cell r="F357">
            <v>32441376.890000001</v>
          </cell>
          <cell r="G357">
            <v>0</v>
          </cell>
          <cell r="H357">
            <v>0</v>
          </cell>
          <cell r="I357">
            <v>32441376.890000001</v>
          </cell>
        </row>
        <row r="358">
          <cell r="A358" t="str">
            <v>80300590009</v>
          </cell>
          <cell r="B358">
            <v>80300</v>
          </cell>
          <cell r="C358">
            <v>590009</v>
          </cell>
          <cell r="D358" t="str">
            <v>IC rev other operating 1</v>
          </cell>
          <cell r="E358" t="str">
            <v>Accounting &amp; Finance</v>
          </cell>
          <cell r="F358">
            <v>0</v>
          </cell>
          <cell r="G358">
            <v>0</v>
          </cell>
          <cell r="H358">
            <v>3000</v>
          </cell>
          <cell r="I358">
            <v>-3000</v>
          </cell>
        </row>
        <row r="359">
          <cell r="A359" t="str">
            <v>80300600620</v>
          </cell>
          <cell r="B359">
            <v>80300</v>
          </cell>
          <cell r="C359">
            <v>600620</v>
          </cell>
          <cell r="D359" t="str">
            <v>Productive management</v>
          </cell>
          <cell r="E359" t="str">
            <v>Accounting &amp; Finance</v>
          </cell>
          <cell r="F359">
            <v>0</v>
          </cell>
          <cell r="G359">
            <v>484451.52</v>
          </cell>
          <cell r="H359">
            <v>0</v>
          </cell>
          <cell r="I359">
            <v>484451.52</v>
          </cell>
        </row>
        <row r="360">
          <cell r="A360" t="str">
            <v>80300600630</v>
          </cell>
          <cell r="B360">
            <v>80300</v>
          </cell>
          <cell r="C360">
            <v>600630</v>
          </cell>
          <cell r="D360" t="str">
            <v>Productive professional</v>
          </cell>
          <cell r="E360" t="str">
            <v>Accounting &amp; Finance</v>
          </cell>
          <cell r="F360">
            <v>0</v>
          </cell>
          <cell r="G360">
            <v>497443.51</v>
          </cell>
          <cell r="H360">
            <v>0</v>
          </cell>
          <cell r="I360">
            <v>497443.51</v>
          </cell>
        </row>
        <row r="361">
          <cell r="A361" t="str">
            <v>80300600660</v>
          </cell>
          <cell r="B361">
            <v>80300</v>
          </cell>
          <cell r="C361">
            <v>600660</v>
          </cell>
          <cell r="D361" t="str">
            <v>Productive clerical</v>
          </cell>
          <cell r="E361" t="str">
            <v>Accounting &amp; Finance</v>
          </cell>
          <cell r="F361">
            <v>0</v>
          </cell>
          <cell r="G361">
            <v>267361.99</v>
          </cell>
          <cell r="H361">
            <v>0</v>
          </cell>
          <cell r="I361">
            <v>267361.99</v>
          </cell>
        </row>
        <row r="362">
          <cell r="A362" t="str">
            <v>80300600819</v>
          </cell>
          <cell r="B362">
            <v>80300</v>
          </cell>
          <cell r="C362">
            <v>600819</v>
          </cell>
          <cell r="D362" t="str">
            <v>IC labor professional</v>
          </cell>
          <cell r="E362" t="str">
            <v>Accounting &amp; Finance</v>
          </cell>
          <cell r="F362">
            <v>0</v>
          </cell>
          <cell r="G362">
            <v>0</v>
          </cell>
          <cell r="H362">
            <v>370127.4</v>
          </cell>
          <cell r="I362">
            <v>-370127.4</v>
          </cell>
        </row>
        <row r="363">
          <cell r="A363" t="str">
            <v>80300600869</v>
          </cell>
          <cell r="B363">
            <v>80300</v>
          </cell>
          <cell r="C363">
            <v>600869</v>
          </cell>
          <cell r="D363" t="str">
            <v>Intraco labor professiona</v>
          </cell>
          <cell r="E363" t="str">
            <v>Accounting &amp; Finance</v>
          </cell>
          <cell r="F363">
            <v>0</v>
          </cell>
          <cell r="G363">
            <v>0</v>
          </cell>
          <cell r="H363">
            <v>52210.27</v>
          </cell>
          <cell r="I363">
            <v>-52210.27</v>
          </cell>
        </row>
        <row r="364">
          <cell r="A364" t="str">
            <v>80300601100</v>
          </cell>
          <cell r="B364">
            <v>80300</v>
          </cell>
          <cell r="C364">
            <v>601100</v>
          </cell>
          <cell r="D364" t="str">
            <v>OT management</v>
          </cell>
          <cell r="E364" t="str">
            <v>Accounting &amp; Finance</v>
          </cell>
          <cell r="F364">
            <v>0</v>
          </cell>
          <cell r="G364">
            <v>15686.14</v>
          </cell>
          <cell r="H364">
            <v>0</v>
          </cell>
          <cell r="I364">
            <v>15686.14</v>
          </cell>
        </row>
        <row r="365">
          <cell r="A365" t="str">
            <v>80300601110</v>
          </cell>
          <cell r="B365">
            <v>80300</v>
          </cell>
          <cell r="C365">
            <v>601110</v>
          </cell>
          <cell r="D365" t="str">
            <v>OT professional</v>
          </cell>
          <cell r="E365" t="str">
            <v>Accounting &amp; Finance</v>
          </cell>
          <cell r="F365">
            <v>0</v>
          </cell>
          <cell r="G365">
            <v>60.07</v>
          </cell>
          <cell r="H365">
            <v>5.13</v>
          </cell>
          <cell r="I365">
            <v>54.94</v>
          </cell>
        </row>
        <row r="366">
          <cell r="A366" t="str">
            <v>80300601140</v>
          </cell>
          <cell r="B366">
            <v>80300</v>
          </cell>
          <cell r="C366">
            <v>601140</v>
          </cell>
          <cell r="D366" t="str">
            <v>OT clerical</v>
          </cell>
          <cell r="E366" t="str">
            <v>Accounting &amp; Finance</v>
          </cell>
          <cell r="F366">
            <v>0</v>
          </cell>
          <cell r="G366">
            <v>4975.12</v>
          </cell>
          <cell r="H366">
            <v>0</v>
          </cell>
          <cell r="I366">
            <v>4975.12</v>
          </cell>
        </row>
        <row r="367">
          <cell r="A367" t="str">
            <v>80300603160</v>
          </cell>
          <cell r="B367">
            <v>80300</v>
          </cell>
          <cell r="C367">
            <v>603160</v>
          </cell>
          <cell r="D367" t="str">
            <v>Premium &amp; other clerical</v>
          </cell>
          <cell r="E367" t="str">
            <v>Accounting &amp; Finance</v>
          </cell>
          <cell r="F367">
            <v>0</v>
          </cell>
          <cell r="G367">
            <v>314.92</v>
          </cell>
          <cell r="H367">
            <v>0</v>
          </cell>
          <cell r="I367">
            <v>314.92</v>
          </cell>
        </row>
        <row r="368">
          <cell r="A368" t="str">
            <v>80300605620</v>
          </cell>
          <cell r="B368">
            <v>80300</v>
          </cell>
          <cell r="C368">
            <v>605620</v>
          </cell>
          <cell r="D368" t="str">
            <v>PTO management</v>
          </cell>
          <cell r="E368" t="str">
            <v>Accounting &amp; Finance</v>
          </cell>
          <cell r="F368">
            <v>0</v>
          </cell>
          <cell r="G368">
            <v>82385.64</v>
          </cell>
          <cell r="H368">
            <v>3926.63</v>
          </cell>
          <cell r="I368">
            <v>78459.009999999995</v>
          </cell>
        </row>
        <row r="369">
          <cell r="A369" t="str">
            <v>80300605630</v>
          </cell>
          <cell r="B369">
            <v>80300</v>
          </cell>
          <cell r="C369">
            <v>605630</v>
          </cell>
          <cell r="D369" t="str">
            <v>PTO professional</v>
          </cell>
          <cell r="E369" t="str">
            <v>Accounting &amp; Finance</v>
          </cell>
          <cell r="F369">
            <v>0</v>
          </cell>
          <cell r="G369">
            <v>80941.34</v>
          </cell>
          <cell r="H369">
            <v>0</v>
          </cell>
          <cell r="I369">
            <v>80941.34</v>
          </cell>
        </row>
        <row r="370">
          <cell r="A370" t="str">
            <v>80300605660</v>
          </cell>
          <cell r="B370">
            <v>80300</v>
          </cell>
          <cell r="C370">
            <v>605660</v>
          </cell>
          <cell r="D370" t="str">
            <v>PTO clerical</v>
          </cell>
          <cell r="E370" t="str">
            <v>Accounting &amp; Finance</v>
          </cell>
          <cell r="F370">
            <v>0</v>
          </cell>
          <cell r="G370">
            <v>41104.35</v>
          </cell>
          <cell r="H370">
            <v>1068.22</v>
          </cell>
          <cell r="I370">
            <v>40036.129999999997</v>
          </cell>
        </row>
        <row r="371">
          <cell r="A371" t="str">
            <v>80300605670</v>
          </cell>
          <cell r="B371">
            <v>80300</v>
          </cell>
          <cell r="C371">
            <v>605670</v>
          </cell>
          <cell r="D371" t="str">
            <v>PTO Accrual change</v>
          </cell>
          <cell r="E371" t="str">
            <v>Accounting &amp; Finance</v>
          </cell>
          <cell r="F371">
            <v>0</v>
          </cell>
          <cell r="G371">
            <v>8447.7000000000007</v>
          </cell>
          <cell r="H371">
            <v>26591.65</v>
          </cell>
          <cell r="I371">
            <v>-18143.95</v>
          </cell>
        </row>
        <row r="372">
          <cell r="A372" t="str">
            <v>80300606120</v>
          </cell>
          <cell r="B372">
            <v>80300</v>
          </cell>
          <cell r="C372">
            <v>606120</v>
          </cell>
          <cell r="D372" t="str">
            <v>Other nonprod management</v>
          </cell>
          <cell r="E372" t="str">
            <v>Accounting &amp; Finance</v>
          </cell>
          <cell r="F372">
            <v>0</v>
          </cell>
          <cell r="G372">
            <v>2442.86</v>
          </cell>
          <cell r="H372">
            <v>42.86</v>
          </cell>
          <cell r="I372">
            <v>2400</v>
          </cell>
        </row>
        <row r="373">
          <cell r="A373" t="str">
            <v>80300606160</v>
          </cell>
          <cell r="B373">
            <v>80300</v>
          </cell>
          <cell r="C373">
            <v>606160</v>
          </cell>
          <cell r="D373" t="str">
            <v>Other nonprod clerical</v>
          </cell>
          <cell r="E373" t="str">
            <v>Accounting &amp; Finance</v>
          </cell>
          <cell r="F373">
            <v>0</v>
          </cell>
          <cell r="G373">
            <v>3185.73</v>
          </cell>
          <cell r="H373">
            <v>42.86</v>
          </cell>
          <cell r="I373">
            <v>3142.87</v>
          </cell>
        </row>
        <row r="374">
          <cell r="A374" t="str">
            <v>80300608000</v>
          </cell>
          <cell r="B374">
            <v>80300</v>
          </cell>
          <cell r="C374">
            <v>608000</v>
          </cell>
          <cell r="D374" t="str">
            <v>FICA expense</v>
          </cell>
          <cell r="E374" t="str">
            <v>Accounting &amp; Finance</v>
          </cell>
          <cell r="F374">
            <v>0</v>
          </cell>
          <cell r="G374">
            <v>105369.83</v>
          </cell>
          <cell r="H374">
            <v>0</v>
          </cell>
          <cell r="I374">
            <v>105369.83</v>
          </cell>
        </row>
        <row r="375">
          <cell r="A375" t="str">
            <v>80300608270</v>
          </cell>
          <cell r="B375">
            <v>80300</v>
          </cell>
          <cell r="C375">
            <v>608270</v>
          </cell>
          <cell r="D375" t="str">
            <v>ST disability</v>
          </cell>
          <cell r="E375" t="str">
            <v>Accounting &amp; Finance</v>
          </cell>
          <cell r="F375">
            <v>0</v>
          </cell>
          <cell r="G375">
            <v>4230.13</v>
          </cell>
          <cell r="H375">
            <v>1028.8499999999999</v>
          </cell>
          <cell r="I375">
            <v>3201.28</v>
          </cell>
        </row>
        <row r="376">
          <cell r="A376" t="str">
            <v>80300608880</v>
          </cell>
          <cell r="B376">
            <v>80300</v>
          </cell>
          <cell r="C376">
            <v>608880</v>
          </cell>
          <cell r="D376" t="str">
            <v>Frng ben staff alloc S&amp;W</v>
          </cell>
          <cell r="E376" t="str">
            <v>Accounting &amp; Finance</v>
          </cell>
          <cell r="F376">
            <v>0</v>
          </cell>
          <cell r="G376">
            <v>66749.77</v>
          </cell>
          <cell r="H376">
            <v>0</v>
          </cell>
          <cell r="I376">
            <v>66749.77</v>
          </cell>
        </row>
        <row r="377">
          <cell r="A377" t="str">
            <v>80300608890</v>
          </cell>
          <cell r="B377">
            <v>80300</v>
          </cell>
          <cell r="C377">
            <v>608890</v>
          </cell>
          <cell r="D377" t="str">
            <v>Frng ben staff allocFTEhr</v>
          </cell>
          <cell r="E377" t="str">
            <v>Accounting &amp; Finance</v>
          </cell>
          <cell r="F377">
            <v>0</v>
          </cell>
          <cell r="G377">
            <v>79439.679999999993</v>
          </cell>
          <cell r="H377">
            <v>0</v>
          </cell>
          <cell r="I377">
            <v>79439.679999999993</v>
          </cell>
        </row>
        <row r="378">
          <cell r="A378" t="str">
            <v>80300626260</v>
          </cell>
          <cell r="B378">
            <v>80300</v>
          </cell>
          <cell r="C378">
            <v>626260</v>
          </cell>
          <cell r="D378" t="str">
            <v>Accounting &amp; audit fees</v>
          </cell>
          <cell r="E378" t="str">
            <v>Accounting &amp; Finance</v>
          </cell>
          <cell r="F378">
            <v>0</v>
          </cell>
          <cell r="G378">
            <v>0.01</v>
          </cell>
          <cell r="H378">
            <v>0</v>
          </cell>
          <cell r="I378">
            <v>0.01</v>
          </cell>
        </row>
        <row r="379">
          <cell r="A379" t="str">
            <v>80300626280</v>
          </cell>
          <cell r="B379">
            <v>80300</v>
          </cell>
          <cell r="C379">
            <v>626280</v>
          </cell>
          <cell r="D379" t="str">
            <v>Software maint &amp; data ser</v>
          </cell>
          <cell r="E379" t="str">
            <v>Accounting &amp; Finance</v>
          </cell>
          <cell r="F379">
            <v>0</v>
          </cell>
          <cell r="G379">
            <v>21680.05</v>
          </cell>
          <cell r="H379">
            <v>9669.4500000000007</v>
          </cell>
          <cell r="I379">
            <v>12010.6</v>
          </cell>
        </row>
        <row r="380">
          <cell r="A380" t="str">
            <v>80300626330</v>
          </cell>
          <cell r="B380">
            <v>80300</v>
          </cell>
          <cell r="C380">
            <v>626330</v>
          </cell>
          <cell r="D380" t="str">
            <v>Billing fees</v>
          </cell>
          <cell r="E380" t="str">
            <v>Accounting &amp; Finance</v>
          </cell>
          <cell r="F380">
            <v>0</v>
          </cell>
          <cell r="G380">
            <v>49017.04</v>
          </cell>
          <cell r="H380">
            <v>0</v>
          </cell>
          <cell r="I380">
            <v>49017.04</v>
          </cell>
        </row>
        <row r="381">
          <cell r="A381" t="str">
            <v>80300650460</v>
          </cell>
          <cell r="B381">
            <v>80300</v>
          </cell>
          <cell r="C381">
            <v>650460</v>
          </cell>
          <cell r="D381" t="str">
            <v>EE reim communication exp</v>
          </cell>
          <cell r="E381" t="str">
            <v>Accounting &amp; Finance</v>
          </cell>
          <cell r="F381">
            <v>0</v>
          </cell>
          <cell r="G381">
            <v>350</v>
          </cell>
          <cell r="H381">
            <v>0</v>
          </cell>
          <cell r="I381">
            <v>350</v>
          </cell>
        </row>
        <row r="382">
          <cell r="A382" t="str">
            <v>80300663040</v>
          </cell>
          <cell r="B382">
            <v>80300</v>
          </cell>
          <cell r="C382">
            <v>663040</v>
          </cell>
          <cell r="D382" t="str">
            <v>Books &amp; subscriptions EE</v>
          </cell>
          <cell r="E382" t="str">
            <v>Accounting &amp; Finance</v>
          </cell>
          <cell r="F382">
            <v>0</v>
          </cell>
          <cell r="G382">
            <v>45</v>
          </cell>
          <cell r="H382">
            <v>0</v>
          </cell>
          <cell r="I382">
            <v>45</v>
          </cell>
        </row>
        <row r="383">
          <cell r="A383" t="str">
            <v>80300670430</v>
          </cell>
          <cell r="B383">
            <v>80300</v>
          </cell>
          <cell r="C383">
            <v>670430</v>
          </cell>
          <cell r="D383" t="str">
            <v>Permits licenses accredtn</v>
          </cell>
          <cell r="E383" t="str">
            <v>Accounting &amp; Finance</v>
          </cell>
          <cell r="F383">
            <v>0</v>
          </cell>
          <cell r="G383">
            <v>0.21</v>
          </cell>
          <cell r="H383">
            <v>0</v>
          </cell>
          <cell r="I383">
            <v>0.21</v>
          </cell>
        </row>
        <row r="384">
          <cell r="A384" t="str">
            <v>80500270000</v>
          </cell>
          <cell r="B384">
            <v>80500</v>
          </cell>
          <cell r="C384">
            <v>270000</v>
          </cell>
          <cell r="D384" t="str">
            <v>Unrest NA BB/retained ear</v>
          </cell>
          <cell r="E384" t="str">
            <v>Medical Staff</v>
          </cell>
          <cell r="F384">
            <v>3129921.14</v>
          </cell>
          <cell r="G384">
            <v>0</v>
          </cell>
          <cell r="H384">
            <v>0</v>
          </cell>
          <cell r="I384">
            <v>3129921.14</v>
          </cell>
        </row>
        <row r="385">
          <cell r="A385" t="str">
            <v>80500600869</v>
          </cell>
          <cell r="B385">
            <v>80500</v>
          </cell>
          <cell r="C385">
            <v>600869</v>
          </cell>
          <cell r="D385" t="str">
            <v>Intraco labor professiona</v>
          </cell>
          <cell r="E385" t="str">
            <v>Medical Staff</v>
          </cell>
          <cell r="F385">
            <v>0</v>
          </cell>
          <cell r="G385">
            <v>0</v>
          </cell>
          <cell r="H385">
            <v>13481.73</v>
          </cell>
          <cell r="I385">
            <v>-13481.73</v>
          </cell>
        </row>
        <row r="386">
          <cell r="A386" t="str">
            <v>80500608880</v>
          </cell>
          <cell r="B386">
            <v>80500</v>
          </cell>
          <cell r="C386">
            <v>608880</v>
          </cell>
          <cell r="D386" t="str">
            <v>Frng ben staff alloc S&amp;W</v>
          </cell>
          <cell r="E386" t="str">
            <v>Medical Staff</v>
          </cell>
          <cell r="F386">
            <v>0</v>
          </cell>
          <cell r="G386">
            <v>0</v>
          </cell>
          <cell r="H386">
            <v>845.27</v>
          </cell>
          <cell r="I386">
            <v>-845.27</v>
          </cell>
        </row>
        <row r="387">
          <cell r="A387" t="str">
            <v>80500608890</v>
          </cell>
          <cell r="B387">
            <v>80500</v>
          </cell>
          <cell r="C387">
            <v>608890</v>
          </cell>
          <cell r="D387" t="str">
            <v>Frng ben staff allocFTEhr</v>
          </cell>
          <cell r="E387" t="str">
            <v>Medical Staff</v>
          </cell>
          <cell r="F387">
            <v>0</v>
          </cell>
          <cell r="G387">
            <v>383</v>
          </cell>
          <cell r="H387">
            <v>303.22000000000003</v>
          </cell>
          <cell r="I387">
            <v>79.78</v>
          </cell>
        </row>
        <row r="388">
          <cell r="A388" t="str">
            <v>80500663010</v>
          </cell>
          <cell r="B388">
            <v>80500</v>
          </cell>
          <cell r="C388">
            <v>663010</v>
          </cell>
          <cell r="D388" t="str">
            <v>Dues &amp; memberships</v>
          </cell>
          <cell r="E388" t="str">
            <v>Medical Staff</v>
          </cell>
          <cell r="F388">
            <v>0</v>
          </cell>
          <cell r="G388">
            <v>5000.0200000000004</v>
          </cell>
          <cell r="H388">
            <v>0</v>
          </cell>
          <cell r="I388">
            <v>5000.0200000000004</v>
          </cell>
        </row>
        <row r="389">
          <cell r="A389" t="str">
            <v>80500663050</v>
          </cell>
          <cell r="B389">
            <v>80500</v>
          </cell>
          <cell r="C389">
            <v>663050</v>
          </cell>
          <cell r="D389" t="str">
            <v>Travel transportation</v>
          </cell>
          <cell r="E389" t="str">
            <v>Medical Staff</v>
          </cell>
          <cell r="F389">
            <v>0</v>
          </cell>
          <cell r="G389">
            <v>12766.15</v>
          </cell>
          <cell r="H389">
            <v>0</v>
          </cell>
          <cell r="I389">
            <v>12766.15</v>
          </cell>
        </row>
        <row r="390">
          <cell r="A390" t="str">
            <v>80500663100</v>
          </cell>
          <cell r="B390">
            <v>80500</v>
          </cell>
          <cell r="C390">
            <v>663100</v>
          </cell>
          <cell r="D390" t="str">
            <v>Meals &amp; entertainment</v>
          </cell>
          <cell r="E390" t="str">
            <v>Medical Staff</v>
          </cell>
          <cell r="F390">
            <v>0</v>
          </cell>
          <cell r="G390">
            <v>1048.46</v>
          </cell>
          <cell r="H390">
            <v>0</v>
          </cell>
          <cell r="I390">
            <v>1048.46</v>
          </cell>
        </row>
        <row r="391">
          <cell r="A391" t="str">
            <v>80500663145</v>
          </cell>
          <cell r="B391">
            <v>80500</v>
          </cell>
          <cell r="C391">
            <v>663145</v>
          </cell>
          <cell r="D391" t="str">
            <v>License&amp;certification EE</v>
          </cell>
          <cell r="E391" t="str">
            <v>Medical Staff</v>
          </cell>
          <cell r="F391">
            <v>0</v>
          </cell>
          <cell r="G391">
            <v>95.68</v>
          </cell>
          <cell r="H391">
            <v>0</v>
          </cell>
          <cell r="I391">
            <v>95.68</v>
          </cell>
        </row>
        <row r="392">
          <cell r="A392" t="str">
            <v>80570270000</v>
          </cell>
          <cell r="B392">
            <v>80570</v>
          </cell>
          <cell r="C392">
            <v>270000</v>
          </cell>
          <cell r="D392" t="str">
            <v>Unrest NA BB/retained ear</v>
          </cell>
          <cell r="E392" t="str">
            <v>Clinical Services</v>
          </cell>
          <cell r="F392">
            <v>2392282.67</v>
          </cell>
          <cell r="G392">
            <v>0</v>
          </cell>
          <cell r="H392">
            <v>0</v>
          </cell>
          <cell r="I392">
            <v>2392282.67</v>
          </cell>
        </row>
        <row r="393">
          <cell r="A393" t="str">
            <v>80570600030</v>
          </cell>
          <cell r="B393">
            <v>80570</v>
          </cell>
          <cell r="C393">
            <v>600030</v>
          </cell>
          <cell r="D393" t="str">
            <v>Clinical care RN</v>
          </cell>
          <cell r="E393" t="str">
            <v>Clinical Services</v>
          </cell>
          <cell r="F393">
            <v>0</v>
          </cell>
          <cell r="G393">
            <v>186106.14</v>
          </cell>
          <cell r="H393">
            <v>0</v>
          </cell>
          <cell r="I393">
            <v>186106.14</v>
          </cell>
        </row>
        <row r="394">
          <cell r="A394" t="str">
            <v>80570600620</v>
          </cell>
          <cell r="B394">
            <v>80570</v>
          </cell>
          <cell r="C394">
            <v>600620</v>
          </cell>
          <cell r="D394" t="str">
            <v>Productive management</v>
          </cell>
          <cell r="E394" t="str">
            <v>Clinical Services</v>
          </cell>
          <cell r="F394">
            <v>0</v>
          </cell>
          <cell r="G394">
            <v>359150.07</v>
          </cell>
          <cell r="H394">
            <v>0</v>
          </cell>
          <cell r="I394">
            <v>359150.07</v>
          </cell>
        </row>
        <row r="395">
          <cell r="A395" t="str">
            <v>80570600630</v>
          </cell>
          <cell r="B395">
            <v>80570</v>
          </cell>
          <cell r="C395">
            <v>600630</v>
          </cell>
          <cell r="D395" t="str">
            <v>Productive professional</v>
          </cell>
          <cell r="E395" t="str">
            <v>Clinical Services</v>
          </cell>
          <cell r="F395">
            <v>0</v>
          </cell>
          <cell r="G395">
            <v>34834.82</v>
          </cell>
          <cell r="H395">
            <v>0</v>
          </cell>
          <cell r="I395">
            <v>34834.82</v>
          </cell>
        </row>
        <row r="396">
          <cell r="A396" t="str">
            <v>80570601010</v>
          </cell>
          <cell r="B396">
            <v>80570</v>
          </cell>
          <cell r="C396">
            <v>601010</v>
          </cell>
          <cell r="D396" t="str">
            <v>OT RN</v>
          </cell>
          <cell r="E396" t="str">
            <v>Clinical Services</v>
          </cell>
          <cell r="F396">
            <v>0</v>
          </cell>
          <cell r="G396">
            <v>347.98</v>
          </cell>
          <cell r="H396">
            <v>0</v>
          </cell>
          <cell r="I396">
            <v>347.98</v>
          </cell>
        </row>
        <row r="397">
          <cell r="A397" t="str">
            <v>80570605530</v>
          </cell>
          <cell r="B397">
            <v>80570</v>
          </cell>
          <cell r="C397">
            <v>605530</v>
          </cell>
          <cell r="D397" t="str">
            <v>PTO RN</v>
          </cell>
          <cell r="E397" t="str">
            <v>Clinical Services</v>
          </cell>
          <cell r="F397">
            <v>0</v>
          </cell>
          <cell r="G397">
            <v>14150.31</v>
          </cell>
          <cell r="H397">
            <v>375.95</v>
          </cell>
          <cell r="I397">
            <v>13774.36</v>
          </cell>
        </row>
        <row r="398">
          <cell r="A398" t="str">
            <v>80570605620</v>
          </cell>
          <cell r="B398">
            <v>80570</v>
          </cell>
          <cell r="C398">
            <v>605620</v>
          </cell>
          <cell r="D398" t="str">
            <v>PTO management</v>
          </cell>
          <cell r="E398" t="str">
            <v>Clinical Services</v>
          </cell>
          <cell r="F398">
            <v>0</v>
          </cell>
          <cell r="G398">
            <v>52755.31</v>
          </cell>
          <cell r="H398">
            <v>0</v>
          </cell>
          <cell r="I398">
            <v>52755.31</v>
          </cell>
        </row>
        <row r="399">
          <cell r="A399" t="str">
            <v>80570605630</v>
          </cell>
          <cell r="B399">
            <v>80570</v>
          </cell>
          <cell r="C399">
            <v>605630</v>
          </cell>
          <cell r="D399" t="str">
            <v>PTO professional</v>
          </cell>
          <cell r="E399" t="str">
            <v>Clinical Services</v>
          </cell>
          <cell r="F399">
            <v>0</v>
          </cell>
          <cell r="G399">
            <v>24032.12</v>
          </cell>
          <cell r="H399">
            <v>520.20000000000005</v>
          </cell>
          <cell r="I399">
            <v>23511.919999999998</v>
          </cell>
        </row>
        <row r="400">
          <cell r="A400" t="str">
            <v>80570605670</v>
          </cell>
          <cell r="B400">
            <v>80570</v>
          </cell>
          <cell r="C400">
            <v>605670</v>
          </cell>
          <cell r="D400" t="str">
            <v>PTO Accrual change</v>
          </cell>
          <cell r="E400" t="str">
            <v>Clinical Services</v>
          </cell>
          <cell r="F400">
            <v>0</v>
          </cell>
          <cell r="G400">
            <v>1561.96</v>
          </cell>
          <cell r="H400">
            <v>19922.38</v>
          </cell>
          <cell r="I400">
            <v>-18360.419999999998</v>
          </cell>
        </row>
        <row r="401">
          <cell r="A401" t="str">
            <v>80570608000</v>
          </cell>
          <cell r="B401">
            <v>80570</v>
          </cell>
          <cell r="C401">
            <v>608000</v>
          </cell>
          <cell r="D401" t="str">
            <v>FICA expense</v>
          </cell>
          <cell r="E401" t="str">
            <v>Clinical Services</v>
          </cell>
          <cell r="F401">
            <v>0</v>
          </cell>
          <cell r="G401">
            <v>49547.61</v>
          </cell>
          <cell r="H401">
            <v>0</v>
          </cell>
          <cell r="I401">
            <v>49547.61</v>
          </cell>
        </row>
        <row r="402">
          <cell r="A402" t="str">
            <v>80570608880</v>
          </cell>
          <cell r="B402">
            <v>80570</v>
          </cell>
          <cell r="C402">
            <v>608880</v>
          </cell>
          <cell r="D402" t="str">
            <v>Frng ben staff alloc S&amp;W</v>
          </cell>
          <cell r="E402" t="str">
            <v>Clinical Services</v>
          </cell>
          <cell r="F402">
            <v>0</v>
          </cell>
          <cell r="G402">
            <v>41930.730000000003</v>
          </cell>
          <cell r="H402">
            <v>0</v>
          </cell>
          <cell r="I402">
            <v>41930.730000000003</v>
          </cell>
        </row>
        <row r="403">
          <cell r="A403" t="str">
            <v>80570608890</v>
          </cell>
          <cell r="B403">
            <v>80570</v>
          </cell>
          <cell r="C403">
            <v>608890</v>
          </cell>
          <cell r="D403" t="str">
            <v>Frng ben staff allocFTEhr</v>
          </cell>
          <cell r="E403" t="str">
            <v>Clinical Services</v>
          </cell>
          <cell r="F403">
            <v>0</v>
          </cell>
          <cell r="G403">
            <v>29245.67</v>
          </cell>
          <cell r="H403">
            <v>0</v>
          </cell>
          <cell r="I403">
            <v>29245.67</v>
          </cell>
        </row>
        <row r="404">
          <cell r="A404" t="str">
            <v>80570650460</v>
          </cell>
          <cell r="B404">
            <v>80570</v>
          </cell>
          <cell r="C404">
            <v>650460</v>
          </cell>
          <cell r="D404" t="str">
            <v>EE reim communication exp</v>
          </cell>
          <cell r="E404" t="str">
            <v>Clinical Services</v>
          </cell>
          <cell r="F404">
            <v>0</v>
          </cell>
          <cell r="G404">
            <v>150</v>
          </cell>
          <cell r="H404">
            <v>0</v>
          </cell>
          <cell r="I404">
            <v>150</v>
          </cell>
        </row>
        <row r="405">
          <cell r="A405" t="str">
            <v>80570663090</v>
          </cell>
          <cell r="B405">
            <v>80570</v>
          </cell>
          <cell r="C405">
            <v>663090</v>
          </cell>
          <cell r="D405" t="str">
            <v>Travel EE reimb</v>
          </cell>
          <cell r="E405" t="str">
            <v>Clinical Services</v>
          </cell>
          <cell r="F405">
            <v>0</v>
          </cell>
          <cell r="G405">
            <v>15120.16</v>
          </cell>
          <cell r="H405">
            <v>0</v>
          </cell>
          <cell r="I405">
            <v>15120.16</v>
          </cell>
        </row>
        <row r="406">
          <cell r="A406" t="str">
            <v>80570663110</v>
          </cell>
          <cell r="B406">
            <v>80570</v>
          </cell>
          <cell r="C406">
            <v>663110</v>
          </cell>
          <cell r="D406" t="str">
            <v>Meals &amp; entertainment EE</v>
          </cell>
          <cell r="E406" t="str">
            <v>Clinical Services</v>
          </cell>
          <cell r="F406">
            <v>0</v>
          </cell>
          <cell r="G406">
            <v>123.45</v>
          </cell>
          <cell r="H406">
            <v>0</v>
          </cell>
          <cell r="I406">
            <v>123.45</v>
          </cell>
        </row>
        <row r="407">
          <cell r="A407" t="str">
            <v>80570663145</v>
          </cell>
          <cell r="B407">
            <v>80570</v>
          </cell>
          <cell r="C407">
            <v>663145</v>
          </cell>
          <cell r="D407" t="str">
            <v>License&amp;certification EE</v>
          </cell>
          <cell r="E407" t="str">
            <v>Clinical Services</v>
          </cell>
          <cell r="F407">
            <v>0</v>
          </cell>
          <cell r="G407">
            <v>150.69</v>
          </cell>
          <cell r="H407">
            <v>0</v>
          </cell>
          <cell r="I407">
            <v>150.69</v>
          </cell>
        </row>
        <row r="408">
          <cell r="A408" t="str">
            <v>80570672000</v>
          </cell>
          <cell r="B408">
            <v>80570</v>
          </cell>
          <cell r="C408">
            <v>672000</v>
          </cell>
          <cell r="D408" t="str">
            <v>Other misc exp EE reim</v>
          </cell>
          <cell r="E408" t="str">
            <v>Clinical Services</v>
          </cell>
          <cell r="F408">
            <v>0</v>
          </cell>
          <cell r="G408">
            <v>8.6</v>
          </cell>
          <cell r="H408">
            <v>0</v>
          </cell>
          <cell r="I408">
            <v>8.6</v>
          </cell>
        </row>
        <row r="409">
          <cell r="A409" t="str">
            <v>81205220352</v>
          </cell>
          <cell r="B409">
            <v>81205</v>
          </cell>
          <cell r="C409">
            <v>220352</v>
          </cell>
          <cell r="D409" t="str">
            <v>Cur def rev CaresAct PRF</v>
          </cell>
          <cell r="E409" t="str">
            <v>COVID-19</v>
          </cell>
          <cell r="F409">
            <v>-303830.09000000003</v>
          </cell>
          <cell r="G409">
            <v>0</v>
          </cell>
          <cell r="H409">
            <v>0</v>
          </cell>
          <cell r="I409">
            <v>-303830.09000000003</v>
          </cell>
        </row>
        <row r="410">
          <cell r="A410" t="str">
            <v>81205270000</v>
          </cell>
          <cell r="B410">
            <v>81205</v>
          </cell>
          <cell r="C410">
            <v>270000</v>
          </cell>
          <cell r="D410" t="str">
            <v>Unrest NA BB/retained ear</v>
          </cell>
          <cell r="E410" t="str">
            <v>COVID-19</v>
          </cell>
          <cell r="F410">
            <v>-326917.73</v>
          </cell>
          <cell r="G410">
            <v>0</v>
          </cell>
          <cell r="H410">
            <v>0</v>
          </cell>
          <cell r="I410">
            <v>-326917.73</v>
          </cell>
        </row>
        <row r="411">
          <cell r="A411" t="str">
            <v>81208270000</v>
          </cell>
          <cell r="B411">
            <v>81208</v>
          </cell>
          <cell r="C411">
            <v>270000</v>
          </cell>
          <cell r="D411" t="str">
            <v>Unrest NA BB/retained ear</v>
          </cell>
          <cell r="E411" t="str">
            <v>COVID-19 Vaccine</v>
          </cell>
          <cell r="F411">
            <v>565.55999999999995</v>
          </cell>
          <cell r="G411">
            <v>0</v>
          </cell>
          <cell r="H411">
            <v>0</v>
          </cell>
          <cell r="I411">
            <v>565.55999999999995</v>
          </cell>
        </row>
        <row r="412">
          <cell r="A412" t="str">
            <v>81800270000</v>
          </cell>
          <cell r="B412">
            <v>81800</v>
          </cell>
          <cell r="C412">
            <v>270000</v>
          </cell>
          <cell r="D412" t="str">
            <v>Unrest NA BB/retained ear</v>
          </cell>
          <cell r="E412" t="str">
            <v>Operations Management</v>
          </cell>
          <cell r="F412">
            <v>161557.67000000001</v>
          </cell>
          <cell r="G412">
            <v>0</v>
          </cell>
          <cell r="H412">
            <v>0</v>
          </cell>
          <cell r="I412">
            <v>161557.67000000001</v>
          </cell>
        </row>
        <row r="413">
          <cell r="A413" t="str">
            <v>81800608890</v>
          </cell>
          <cell r="B413">
            <v>81800</v>
          </cell>
          <cell r="C413">
            <v>608890</v>
          </cell>
          <cell r="D413" t="str">
            <v>Frng ben staff allocFTEhr</v>
          </cell>
          <cell r="E413" t="str">
            <v>Operations Management</v>
          </cell>
          <cell r="F413">
            <v>0</v>
          </cell>
          <cell r="G413">
            <v>0</v>
          </cell>
          <cell r="H413">
            <v>179.42</v>
          </cell>
          <cell r="I413">
            <v>-179.42</v>
          </cell>
        </row>
        <row r="414">
          <cell r="A414" t="str">
            <v>82500270000</v>
          </cell>
          <cell r="B414">
            <v>82500</v>
          </cell>
          <cell r="C414">
            <v>270000</v>
          </cell>
          <cell r="D414" t="str">
            <v>Unrest NA BB/retained ear</v>
          </cell>
          <cell r="E414" t="str">
            <v>HR Admin</v>
          </cell>
          <cell r="F414">
            <v>16600</v>
          </cell>
          <cell r="G414">
            <v>0</v>
          </cell>
          <cell r="H414">
            <v>0</v>
          </cell>
          <cell r="I414">
            <v>16600</v>
          </cell>
        </row>
        <row r="415">
          <cell r="A415" t="str">
            <v>83000140849</v>
          </cell>
          <cell r="B415">
            <v>83000</v>
          </cell>
          <cell r="C415">
            <v>140849</v>
          </cell>
          <cell r="D415" t="str">
            <v>Intraco other AR</v>
          </cell>
          <cell r="E415" t="str">
            <v>Human Resources</v>
          </cell>
          <cell r="F415">
            <v>524.42999999999995</v>
          </cell>
          <cell r="G415">
            <v>0</v>
          </cell>
          <cell r="H415">
            <v>0</v>
          </cell>
          <cell r="I415">
            <v>524.42999999999995</v>
          </cell>
        </row>
        <row r="416">
          <cell r="A416" t="str">
            <v>83000145000</v>
          </cell>
          <cell r="B416">
            <v>83000</v>
          </cell>
          <cell r="C416">
            <v>145000</v>
          </cell>
          <cell r="D416" t="str">
            <v>Prepaid expense other 1</v>
          </cell>
          <cell r="E416" t="str">
            <v>Human Resources</v>
          </cell>
          <cell r="F416">
            <v>0</v>
          </cell>
          <cell r="G416">
            <v>4750</v>
          </cell>
          <cell r="H416">
            <v>0</v>
          </cell>
          <cell r="I416">
            <v>4750</v>
          </cell>
        </row>
        <row r="417">
          <cell r="A417" t="str">
            <v>83000270000</v>
          </cell>
          <cell r="B417">
            <v>83000</v>
          </cell>
          <cell r="C417">
            <v>270000</v>
          </cell>
          <cell r="D417" t="str">
            <v>Unrest NA BB/retained ear</v>
          </cell>
          <cell r="E417" t="str">
            <v>Human Resources</v>
          </cell>
          <cell r="F417">
            <v>6382230.46</v>
          </cell>
          <cell r="G417">
            <v>0</v>
          </cell>
          <cell r="H417">
            <v>0</v>
          </cell>
          <cell r="I417">
            <v>6382230.46</v>
          </cell>
        </row>
        <row r="418">
          <cell r="A418" t="str">
            <v>83000600620</v>
          </cell>
          <cell r="B418">
            <v>83000</v>
          </cell>
          <cell r="C418">
            <v>600620</v>
          </cell>
          <cell r="D418" t="str">
            <v>Productive management</v>
          </cell>
          <cell r="E418" t="str">
            <v>Human Resources</v>
          </cell>
          <cell r="F418">
            <v>0</v>
          </cell>
          <cell r="G418">
            <v>190179.82</v>
          </cell>
          <cell r="H418">
            <v>0</v>
          </cell>
          <cell r="I418">
            <v>190179.82</v>
          </cell>
        </row>
        <row r="419">
          <cell r="A419" t="str">
            <v>83000600630</v>
          </cell>
          <cell r="B419">
            <v>83000</v>
          </cell>
          <cell r="C419">
            <v>600630</v>
          </cell>
          <cell r="D419" t="str">
            <v>Productive professional</v>
          </cell>
          <cell r="E419" t="str">
            <v>Human Resources</v>
          </cell>
          <cell r="F419">
            <v>0</v>
          </cell>
          <cell r="G419">
            <v>42442.75</v>
          </cell>
          <cell r="H419">
            <v>0</v>
          </cell>
          <cell r="I419">
            <v>42442.75</v>
          </cell>
        </row>
        <row r="420">
          <cell r="A420" t="str">
            <v>83000600660</v>
          </cell>
          <cell r="B420">
            <v>83000</v>
          </cell>
          <cell r="C420">
            <v>600660</v>
          </cell>
          <cell r="D420" t="str">
            <v>Productive clerical</v>
          </cell>
          <cell r="E420" t="str">
            <v>Human Resources</v>
          </cell>
          <cell r="F420">
            <v>0</v>
          </cell>
          <cell r="G420">
            <v>25078.28</v>
          </cell>
          <cell r="H420">
            <v>0</v>
          </cell>
          <cell r="I420">
            <v>25078.28</v>
          </cell>
        </row>
        <row r="421">
          <cell r="A421" t="str">
            <v>83000600869</v>
          </cell>
          <cell r="B421">
            <v>83000</v>
          </cell>
          <cell r="C421">
            <v>600869</v>
          </cell>
          <cell r="D421" t="str">
            <v>Intraco labor professiona</v>
          </cell>
          <cell r="E421" t="str">
            <v>Human Resources</v>
          </cell>
          <cell r="F421">
            <v>0</v>
          </cell>
          <cell r="G421">
            <v>0</v>
          </cell>
          <cell r="H421">
            <v>2119.5</v>
          </cell>
          <cell r="I421">
            <v>-2119.5</v>
          </cell>
        </row>
        <row r="422">
          <cell r="A422" t="str">
            <v>83000601140</v>
          </cell>
          <cell r="B422">
            <v>83000</v>
          </cell>
          <cell r="C422">
            <v>601140</v>
          </cell>
          <cell r="D422" t="str">
            <v>OT clerical</v>
          </cell>
          <cell r="E422" t="str">
            <v>Human Resources</v>
          </cell>
          <cell r="F422">
            <v>0</v>
          </cell>
          <cell r="G422">
            <v>8.11</v>
          </cell>
          <cell r="H422">
            <v>0</v>
          </cell>
          <cell r="I422">
            <v>8.11</v>
          </cell>
        </row>
        <row r="423">
          <cell r="A423" t="str">
            <v>83000605620</v>
          </cell>
          <cell r="B423">
            <v>83000</v>
          </cell>
          <cell r="C423">
            <v>605620</v>
          </cell>
          <cell r="D423" t="str">
            <v>PTO management</v>
          </cell>
          <cell r="E423" t="str">
            <v>Human Resources</v>
          </cell>
          <cell r="F423">
            <v>0</v>
          </cell>
          <cell r="G423">
            <v>31392.67</v>
          </cell>
          <cell r="H423">
            <v>0</v>
          </cell>
          <cell r="I423">
            <v>31392.67</v>
          </cell>
        </row>
        <row r="424">
          <cell r="A424" t="str">
            <v>83000605630</v>
          </cell>
          <cell r="B424">
            <v>83000</v>
          </cell>
          <cell r="C424">
            <v>605630</v>
          </cell>
          <cell r="D424" t="str">
            <v>PTO professional</v>
          </cell>
          <cell r="E424" t="str">
            <v>Human Resources</v>
          </cell>
          <cell r="F424">
            <v>0</v>
          </cell>
          <cell r="G424">
            <v>8069.18</v>
          </cell>
          <cell r="H424">
            <v>0</v>
          </cell>
          <cell r="I424">
            <v>8069.18</v>
          </cell>
        </row>
        <row r="425">
          <cell r="A425" t="str">
            <v>83000605660</v>
          </cell>
          <cell r="B425">
            <v>83000</v>
          </cell>
          <cell r="C425">
            <v>605660</v>
          </cell>
          <cell r="D425" t="str">
            <v>PTO clerical</v>
          </cell>
          <cell r="E425" t="str">
            <v>Human Resources</v>
          </cell>
          <cell r="F425">
            <v>0</v>
          </cell>
          <cell r="G425">
            <v>2062.16</v>
          </cell>
          <cell r="H425">
            <v>74.06</v>
          </cell>
          <cell r="I425">
            <v>1988.1</v>
          </cell>
        </row>
        <row r="426">
          <cell r="A426" t="str">
            <v>83000605670</v>
          </cell>
          <cell r="B426">
            <v>83000</v>
          </cell>
          <cell r="C426">
            <v>605670</v>
          </cell>
          <cell r="D426" t="str">
            <v>PTO Accrual change</v>
          </cell>
          <cell r="E426" t="str">
            <v>Human Resources</v>
          </cell>
          <cell r="F426">
            <v>0</v>
          </cell>
          <cell r="G426">
            <v>3724.04</v>
          </cell>
          <cell r="H426">
            <v>1698.56</v>
          </cell>
          <cell r="I426">
            <v>2025.48</v>
          </cell>
        </row>
        <row r="427">
          <cell r="A427" t="str">
            <v>83000606130</v>
          </cell>
          <cell r="B427">
            <v>83000</v>
          </cell>
          <cell r="C427">
            <v>606130</v>
          </cell>
          <cell r="D427" t="str">
            <v>Other nonprod professiona</v>
          </cell>
          <cell r="E427" t="str">
            <v>Human Resources</v>
          </cell>
          <cell r="F427">
            <v>0</v>
          </cell>
          <cell r="G427">
            <v>776.94</v>
          </cell>
          <cell r="H427">
            <v>193.64</v>
          </cell>
          <cell r="I427">
            <v>583.29999999999995</v>
          </cell>
        </row>
        <row r="428">
          <cell r="A428" t="str">
            <v>83000608000</v>
          </cell>
          <cell r="B428">
            <v>83000</v>
          </cell>
          <cell r="C428">
            <v>608000</v>
          </cell>
          <cell r="D428" t="str">
            <v>FICA expense</v>
          </cell>
          <cell r="E428" t="str">
            <v>Human Resources</v>
          </cell>
          <cell r="F428">
            <v>0</v>
          </cell>
          <cell r="G428">
            <v>18040.77</v>
          </cell>
          <cell r="H428">
            <v>0</v>
          </cell>
          <cell r="I428">
            <v>18040.77</v>
          </cell>
        </row>
        <row r="429">
          <cell r="A429" t="str">
            <v>83000608820</v>
          </cell>
          <cell r="B429">
            <v>83000</v>
          </cell>
          <cell r="C429">
            <v>608820</v>
          </cell>
          <cell r="D429" t="str">
            <v>Employee discounts/awards</v>
          </cell>
          <cell r="E429" t="str">
            <v>Human Resources</v>
          </cell>
          <cell r="F429">
            <v>0</v>
          </cell>
          <cell r="G429">
            <v>707.85</v>
          </cell>
          <cell r="H429">
            <v>0</v>
          </cell>
          <cell r="I429">
            <v>707.85</v>
          </cell>
        </row>
        <row r="430">
          <cell r="A430" t="str">
            <v>83000608880</v>
          </cell>
          <cell r="B430">
            <v>83000</v>
          </cell>
          <cell r="C430">
            <v>608880</v>
          </cell>
          <cell r="D430" t="str">
            <v>Frng ben staff alloc S&amp;W</v>
          </cell>
          <cell r="E430" t="str">
            <v>Human Resources</v>
          </cell>
          <cell r="F430">
            <v>0</v>
          </cell>
          <cell r="G430">
            <v>19276.16</v>
          </cell>
          <cell r="H430">
            <v>0</v>
          </cell>
          <cell r="I430">
            <v>19276.16</v>
          </cell>
        </row>
        <row r="431">
          <cell r="A431" t="str">
            <v>83000608890</v>
          </cell>
          <cell r="B431">
            <v>83000</v>
          </cell>
          <cell r="C431">
            <v>608890</v>
          </cell>
          <cell r="D431" t="str">
            <v>Frng ben staff allocFTEhr</v>
          </cell>
          <cell r="E431" t="str">
            <v>Human Resources</v>
          </cell>
          <cell r="F431">
            <v>0</v>
          </cell>
          <cell r="G431">
            <v>12968.76</v>
          </cell>
          <cell r="H431">
            <v>0</v>
          </cell>
          <cell r="I431">
            <v>12968.76</v>
          </cell>
        </row>
        <row r="432">
          <cell r="A432" t="str">
            <v>83000614400</v>
          </cell>
          <cell r="B432">
            <v>83000</v>
          </cell>
          <cell r="C432">
            <v>614400</v>
          </cell>
          <cell r="D432" t="str">
            <v>Office supplies</v>
          </cell>
          <cell r="E432" t="str">
            <v>Human Resources</v>
          </cell>
          <cell r="F432">
            <v>0</v>
          </cell>
          <cell r="G432">
            <v>68.59</v>
          </cell>
          <cell r="H432">
            <v>0</v>
          </cell>
          <cell r="I432">
            <v>68.59</v>
          </cell>
        </row>
        <row r="433">
          <cell r="A433" t="str">
            <v>83000626370</v>
          </cell>
          <cell r="B433">
            <v>83000</v>
          </cell>
          <cell r="C433">
            <v>626370</v>
          </cell>
          <cell r="D433" t="str">
            <v>Recruiting exp non physic</v>
          </cell>
          <cell r="E433" t="str">
            <v>Human Resources</v>
          </cell>
          <cell r="F433">
            <v>0</v>
          </cell>
          <cell r="G433">
            <v>172109.43</v>
          </cell>
          <cell r="H433">
            <v>0</v>
          </cell>
          <cell r="I433">
            <v>172109.43</v>
          </cell>
        </row>
        <row r="434">
          <cell r="A434" t="str">
            <v>83000626590</v>
          </cell>
          <cell r="B434">
            <v>83000</v>
          </cell>
          <cell r="C434">
            <v>626590</v>
          </cell>
          <cell r="D434" t="str">
            <v>Printing &amp; copy exp inter</v>
          </cell>
          <cell r="E434" t="str">
            <v>Human Resources</v>
          </cell>
          <cell r="F434">
            <v>0</v>
          </cell>
          <cell r="G434">
            <v>1196.25</v>
          </cell>
          <cell r="H434">
            <v>0</v>
          </cell>
          <cell r="I434">
            <v>1196.25</v>
          </cell>
        </row>
        <row r="435">
          <cell r="A435" t="str">
            <v>83000650460</v>
          </cell>
          <cell r="B435">
            <v>83000</v>
          </cell>
          <cell r="C435">
            <v>650460</v>
          </cell>
          <cell r="D435" t="str">
            <v>EE reim communication exp</v>
          </cell>
          <cell r="E435" t="str">
            <v>Human Resources</v>
          </cell>
          <cell r="F435">
            <v>0</v>
          </cell>
          <cell r="G435">
            <v>333.25</v>
          </cell>
          <cell r="H435">
            <v>0</v>
          </cell>
          <cell r="I435">
            <v>333.25</v>
          </cell>
        </row>
        <row r="436">
          <cell r="A436" t="str">
            <v>83000663050</v>
          </cell>
          <cell r="B436">
            <v>83000</v>
          </cell>
          <cell r="C436">
            <v>663050</v>
          </cell>
          <cell r="D436" t="str">
            <v>Travel transportation</v>
          </cell>
          <cell r="E436" t="str">
            <v>Human Resources</v>
          </cell>
          <cell r="F436">
            <v>0</v>
          </cell>
          <cell r="G436">
            <v>2749.14</v>
          </cell>
          <cell r="H436">
            <v>0</v>
          </cell>
          <cell r="I436">
            <v>2749.14</v>
          </cell>
        </row>
        <row r="437">
          <cell r="A437" t="str">
            <v>83000663090</v>
          </cell>
          <cell r="B437">
            <v>83000</v>
          </cell>
          <cell r="C437">
            <v>663090</v>
          </cell>
          <cell r="D437" t="str">
            <v>Travel EE reimb</v>
          </cell>
          <cell r="E437" t="str">
            <v>Human Resources</v>
          </cell>
          <cell r="F437">
            <v>0</v>
          </cell>
          <cell r="G437">
            <v>2318.25</v>
          </cell>
          <cell r="H437">
            <v>0</v>
          </cell>
          <cell r="I437">
            <v>2318.25</v>
          </cell>
        </row>
        <row r="438">
          <cell r="A438" t="str">
            <v>83000663110</v>
          </cell>
          <cell r="B438">
            <v>83000</v>
          </cell>
          <cell r="C438">
            <v>663110</v>
          </cell>
          <cell r="D438" t="str">
            <v>Meals &amp; entertainment EE</v>
          </cell>
          <cell r="E438" t="str">
            <v>Human Resources</v>
          </cell>
          <cell r="F438">
            <v>0</v>
          </cell>
          <cell r="G438">
            <v>41.65</v>
          </cell>
          <cell r="H438">
            <v>0</v>
          </cell>
          <cell r="I438">
            <v>41.65</v>
          </cell>
        </row>
        <row r="439">
          <cell r="A439" t="str">
            <v>83000670820</v>
          </cell>
          <cell r="B439">
            <v>83000</v>
          </cell>
          <cell r="C439">
            <v>670820</v>
          </cell>
          <cell r="D439" t="str">
            <v>Postage &amp; mailing</v>
          </cell>
          <cell r="E439" t="str">
            <v>Human Resources</v>
          </cell>
          <cell r="F439">
            <v>0</v>
          </cell>
          <cell r="G439">
            <v>25.29</v>
          </cell>
          <cell r="H439">
            <v>0</v>
          </cell>
          <cell r="I439">
            <v>25.29</v>
          </cell>
        </row>
        <row r="440">
          <cell r="A440" t="str">
            <v>83197270000</v>
          </cell>
          <cell r="B440">
            <v>83197</v>
          </cell>
          <cell r="C440">
            <v>270000</v>
          </cell>
          <cell r="D440" t="str">
            <v>Unrest NA BB/retained ear</v>
          </cell>
          <cell r="E440" t="str">
            <v>Termed Dept</v>
          </cell>
          <cell r="F440">
            <v>15032.42</v>
          </cell>
          <cell r="G440">
            <v>0</v>
          </cell>
          <cell r="H440">
            <v>0</v>
          </cell>
          <cell r="I440">
            <v>15032.42</v>
          </cell>
        </row>
        <row r="441">
          <cell r="A441" t="str">
            <v>83197605630</v>
          </cell>
          <cell r="B441">
            <v>83197</v>
          </cell>
          <cell r="C441">
            <v>605630</v>
          </cell>
          <cell r="D441" t="str">
            <v>PTO professional</v>
          </cell>
          <cell r="E441" t="str">
            <v>Termed Dept</v>
          </cell>
          <cell r="F441">
            <v>0</v>
          </cell>
          <cell r="G441">
            <v>357.84</v>
          </cell>
          <cell r="H441">
            <v>0</v>
          </cell>
          <cell r="I441">
            <v>357.84</v>
          </cell>
        </row>
        <row r="442">
          <cell r="A442" t="str">
            <v>83197605660</v>
          </cell>
          <cell r="B442">
            <v>83197</v>
          </cell>
          <cell r="C442">
            <v>605660</v>
          </cell>
          <cell r="D442" t="str">
            <v>PTO clerical</v>
          </cell>
          <cell r="E442" t="str">
            <v>Termed Dept</v>
          </cell>
          <cell r="F442">
            <v>0</v>
          </cell>
          <cell r="G442">
            <v>1257.5999999999999</v>
          </cell>
          <cell r="H442">
            <v>0</v>
          </cell>
          <cell r="I442">
            <v>1257.5999999999999</v>
          </cell>
        </row>
        <row r="443">
          <cell r="A443" t="str">
            <v>83197605670</v>
          </cell>
          <cell r="B443">
            <v>83197</v>
          </cell>
          <cell r="C443">
            <v>605670</v>
          </cell>
          <cell r="D443" t="str">
            <v>PTO Accrual change</v>
          </cell>
          <cell r="E443" t="str">
            <v>Termed Dept</v>
          </cell>
          <cell r="F443">
            <v>0</v>
          </cell>
          <cell r="G443">
            <v>1546.48</v>
          </cell>
          <cell r="H443">
            <v>1615.44</v>
          </cell>
          <cell r="I443">
            <v>-68.959999999999994</v>
          </cell>
        </row>
        <row r="444">
          <cell r="A444" t="str">
            <v>83197608000</v>
          </cell>
          <cell r="B444">
            <v>83197</v>
          </cell>
          <cell r="C444">
            <v>608000</v>
          </cell>
          <cell r="D444" t="str">
            <v>FICA expense</v>
          </cell>
          <cell r="E444" t="str">
            <v>Termed Dept</v>
          </cell>
          <cell r="F444">
            <v>0</v>
          </cell>
          <cell r="G444">
            <v>98.88</v>
          </cell>
          <cell r="H444">
            <v>9.68</v>
          </cell>
          <cell r="I444">
            <v>89.2</v>
          </cell>
        </row>
        <row r="445">
          <cell r="A445" t="str">
            <v>83197608280</v>
          </cell>
          <cell r="B445">
            <v>83197</v>
          </cell>
          <cell r="C445">
            <v>608280</v>
          </cell>
          <cell r="D445" t="str">
            <v>ST disability EE contribu</v>
          </cell>
          <cell r="E445" t="str">
            <v>Termed Dept</v>
          </cell>
          <cell r="F445">
            <v>0</v>
          </cell>
          <cell r="G445">
            <v>0</v>
          </cell>
          <cell r="H445">
            <v>132.06</v>
          </cell>
          <cell r="I445">
            <v>-132.06</v>
          </cell>
        </row>
        <row r="446">
          <cell r="A446" t="str">
            <v>83197608880</v>
          </cell>
          <cell r="B446">
            <v>83197</v>
          </cell>
          <cell r="C446">
            <v>608880</v>
          </cell>
          <cell r="D446" t="str">
            <v>Frng ben staff alloc S&amp;W</v>
          </cell>
          <cell r="E446" t="str">
            <v>Termed Dept</v>
          </cell>
          <cell r="F446">
            <v>0</v>
          </cell>
          <cell r="G446">
            <v>95.4</v>
          </cell>
          <cell r="H446">
            <v>0</v>
          </cell>
          <cell r="I446">
            <v>95.4</v>
          </cell>
        </row>
        <row r="447">
          <cell r="A447" t="str">
            <v>83199231101</v>
          </cell>
          <cell r="B447">
            <v>83199</v>
          </cell>
          <cell r="C447">
            <v>231101</v>
          </cell>
          <cell r="D447" t="str">
            <v>Accrued 403b forfeitures</v>
          </cell>
          <cell r="E447" t="str">
            <v>Employee Benefits WD</v>
          </cell>
          <cell r="F447">
            <v>848296.2</v>
          </cell>
          <cell r="G447">
            <v>0</v>
          </cell>
          <cell r="H447">
            <v>0</v>
          </cell>
          <cell r="I447">
            <v>848296.2</v>
          </cell>
        </row>
        <row r="448">
          <cell r="A448" t="str">
            <v>83199270000</v>
          </cell>
          <cell r="B448">
            <v>83199</v>
          </cell>
          <cell r="C448">
            <v>270000</v>
          </cell>
          <cell r="D448" t="str">
            <v>Unrest NA BB/retained ear</v>
          </cell>
          <cell r="E448" t="str">
            <v>Employee Benefits WD</v>
          </cell>
          <cell r="F448">
            <v>-315011.34000000003</v>
          </cell>
          <cell r="G448">
            <v>0</v>
          </cell>
          <cell r="H448">
            <v>0</v>
          </cell>
          <cell r="I448">
            <v>-315011.34000000003</v>
          </cell>
        </row>
        <row r="449">
          <cell r="A449" t="str">
            <v>83199608010</v>
          </cell>
          <cell r="B449">
            <v>83199</v>
          </cell>
          <cell r="C449">
            <v>608010</v>
          </cell>
          <cell r="D449" t="str">
            <v>Health benefits self insu</v>
          </cell>
          <cell r="E449" t="str">
            <v>Employee Benefits WD</v>
          </cell>
          <cell r="F449">
            <v>0</v>
          </cell>
          <cell r="G449">
            <v>4163536.59</v>
          </cell>
          <cell r="H449">
            <v>0</v>
          </cell>
          <cell r="I449">
            <v>4163536.59</v>
          </cell>
        </row>
        <row r="450">
          <cell r="A450" t="str">
            <v>83199608020</v>
          </cell>
          <cell r="B450">
            <v>83199</v>
          </cell>
          <cell r="C450">
            <v>608020</v>
          </cell>
          <cell r="D450" t="str">
            <v>Health benefits HSA</v>
          </cell>
          <cell r="E450" t="str">
            <v>Employee Benefits WD</v>
          </cell>
          <cell r="F450">
            <v>0</v>
          </cell>
          <cell r="G450">
            <v>9625</v>
          </cell>
          <cell r="H450">
            <v>0</v>
          </cell>
          <cell r="I450">
            <v>9625</v>
          </cell>
        </row>
        <row r="451">
          <cell r="A451" t="str">
            <v>83199608030</v>
          </cell>
          <cell r="B451">
            <v>83199</v>
          </cell>
          <cell r="C451">
            <v>608030</v>
          </cell>
          <cell r="D451" t="str">
            <v>EE contributions medical</v>
          </cell>
          <cell r="E451" t="str">
            <v>Employee Benefits WD</v>
          </cell>
          <cell r="F451">
            <v>0</v>
          </cell>
          <cell r="G451">
            <v>0</v>
          </cell>
          <cell r="H451">
            <v>1411359.85</v>
          </cell>
          <cell r="I451">
            <v>-1411359.85</v>
          </cell>
        </row>
        <row r="452">
          <cell r="A452" t="str">
            <v>83199608040</v>
          </cell>
          <cell r="B452">
            <v>83199</v>
          </cell>
          <cell r="C452">
            <v>608040</v>
          </cell>
          <cell r="D452" t="str">
            <v>IBNR adjustment</v>
          </cell>
          <cell r="E452" t="str">
            <v>Employee Benefits WD</v>
          </cell>
          <cell r="F452">
            <v>0</v>
          </cell>
          <cell r="G452">
            <v>79888.600000000006</v>
          </cell>
          <cell r="H452">
            <v>139423.79999999999</v>
          </cell>
          <cell r="I452">
            <v>-59535.199999999997</v>
          </cell>
        </row>
        <row r="453">
          <cell r="A453" t="str">
            <v>83199608050</v>
          </cell>
          <cell r="B453">
            <v>83199</v>
          </cell>
          <cell r="C453">
            <v>608050</v>
          </cell>
          <cell r="D453" t="str">
            <v>Admin fees</v>
          </cell>
          <cell r="E453" t="str">
            <v>Employee Benefits WD</v>
          </cell>
          <cell r="F453">
            <v>0</v>
          </cell>
          <cell r="G453">
            <v>270460.31</v>
          </cell>
          <cell r="H453">
            <v>0</v>
          </cell>
          <cell r="I453">
            <v>270460.31</v>
          </cell>
        </row>
        <row r="454">
          <cell r="A454" t="str">
            <v>83199608119</v>
          </cell>
          <cell r="B454">
            <v>83199</v>
          </cell>
          <cell r="C454">
            <v>608119</v>
          </cell>
          <cell r="D454" t="str">
            <v>IC stop loss recoveries</v>
          </cell>
          <cell r="E454" t="str">
            <v>Employee Benefits WD</v>
          </cell>
          <cell r="F454">
            <v>0</v>
          </cell>
          <cell r="G454">
            <v>0</v>
          </cell>
          <cell r="H454">
            <v>208933.74</v>
          </cell>
          <cell r="I454">
            <v>-208933.74</v>
          </cell>
        </row>
        <row r="455">
          <cell r="A455" t="str">
            <v>83199608130</v>
          </cell>
          <cell r="B455">
            <v>83199</v>
          </cell>
          <cell r="C455">
            <v>608130</v>
          </cell>
          <cell r="D455" t="str">
            <v>Pharmacy claims</v>
          </cell>
          <cell r="E455" t="str">
            <v>Employee Benefits WD</v>
          </cell>
          <cell r="F455">
            <v>0</v>
          </cell>
          <cell r="G455">
            <v>2150126.7400000002</v>
          </cell>
          <cell r="H455">
            <v>0</v>
          </cell>
          <cell r="I455">
            <v>2150126.7400000002</v>
          </cell>
        </row>
        <row r="456">
          <cell r="A456" t="str">
            <v>83199608149</v>
          </cell>
          <cell r="B456">
            <v>83199</v>
          </cell>
          <cell r="C456">
            <v>608149</v>
          </cell>
          <cell r="D456" t="str">
            <v>IC pharmacy rebate</v>
          </cell>
          <cell r="E456" t="str">
            <v>Employee Benefits WD</v>
          </cell>
          <cell r="F456">
            <v>0</v>
          </cell>
          <cell r="G456">
            <v>0</v>
          </cell>
          <cell r="H456">
            <v>746995.21</v>
          </cell>
          <cell r="I456">
            <v>-746995.21</v>
          </cell>
        </row>
        <row r="457">
          <cell r="A457" t="str">
            <v>83199608170</v>
          </cell>
          <cell r="B457">
            <v>83199</v>
          </cell>
          <cell r="C457">
            <v>608170</v>
          </cell>
          <cell r="D457" t="str">
            <v>Cobra payments former EE</v>
          </cell>
          <cell r="E457" t="str">
            <v>Employee Benefits WD</v>
          </cell>
          <cell r="F457">
            <v>0</v>
          </cell>
          <cell r="G457">
            <v>0</v>
          </cell>
          <cell r="H457">
            <v>24026.36</v>
          </cell>
          <cell r="I457">
            <v>-24026.36</v>
          </cell>
        </row>
        <row r="458">
          <cell r="A458" t="str">
            <v>83199608200</v>
          </cell>
          <cell r="B458">
            <v>83199</v>
          </cell>
          <cell r="C458">
            <v>608200</v>
          </cell>
          <cell r="D458" t="str">
            <v>Dental</v>
          </cell>
          <cell r="E458" t="str">
            <v>Employee Benefits WD</v>
          </cell>
          <cell r="F458">
            <v>0</v>
          </cell>
          <cell r="G458">
            <v>347375.74</v>
          </cell>
          <cell r="H458">
            <v>0</v>
          </cell>
          <cell r="I458">
            <v>347375.74</v>
          </cell>
        </row>
        <row r="459">
          <cell r="A459" t="str">
            <v>83199608210</v>
          </cell>
          <cell r="B459">
            <v>83199</v>
          </cell>
          <cell r="C459">
            <v>608210</v>
          </cell>
          <cell r="D459" t="str">
            <v>Dental EE contributions</v>
          </cell>
          <cell r="E459" t="str">
            <v>Employee Benefits WD</v>
          </cell>
          <cell r="F459">
            <v>0</v>
          </cell>
          <cell r="G459">
            <v>0</v>
          </cell>
          <cell r="H459">
            <v>396183.95</v>
          </cell>
          <cell r="I459">
            <v>-396183.95</v>
          </cell>
        </row>
        <row r="460">
          <cell r="A460" t="str">
            <v>83199608230</v>
          </cell>
          <cell r="B460">
            <v>83199</v>
          </cell>
          <cell r="C460">
            <v>608230</v>
          </cell>
          <cell r="D460" t="str">
            <v>Vision</v>
          </cell>
          <cell r="E460" t="str">
            <v>Employee Benefits WD</v>
          </cell>
          <cell r="F460">
            <v>0</v>
          </cell>
          <cell r="G460">
            <v>115498.26</v>
          </cell>
          <cell r="H460">
            <v>0</v>
          </cell>
          <cell r="I460">
            <v>115498.26</v>
          </cell>
        </row>
        <row r="461">
          <cell r="A461" t="str">
            <v>83199608240</v>
          </cell>
          <cell r="B461">
            <v>83199</v>
          </cell>
          <cell r="C461">
            <v>608240</v>
          </cell>
          <cell r="D461" t="str">
            <v>Vision EE contributions</v>
          </cell>
          <cell r="E461" t="str">
            <v>Employee Benefits WD</v>
          </cell>
          <cell r="F461">
            <v>0</v>
          </cell>
          <cell r="G461">
            <v>0</v>
          </cell>
          <cell r="H461">
            <v>111508.42</v>
          </cell>
          <cell r="I461">
            <v>-111508.42</v>
          </cell>
        </row>
        <row r="462">
          <cell r="A462" t="str">
            <v>83199608250</v>
          </cell>
          <cell r="B462">
            <v>83199</v>
          </cell>
          <cell r="C462">
            <v>608250</v>
          </cell>
          <cell r="D462" t="str">
            <v>LT disability</v>
          </cell>
          <cell r="E462" t="str">
            <v>Employee Benefits WD</v>
          </cell>
          <cell r="F462">
            <v>0</v>
          </cell>
          <cell r="G462">
            <v>158273.92000000001</v>
          </cell>
          <cell r="H462">
            <v>0</v>
          </cell>
          <cell r="I462">
            <v>158273.92000000001</v>
          </cell>
        </row>
        <row r="463">
          <cell r="A463" t="str">
            <v>83199608270</v>
          </cell>
          <cell r="B463">
            <v>83199</v>
          </cell>
          <cell r="C463">
            <v>608270</v>
          </cell>
          <cell r="D463" t="str">
            <v>ST disability</v>
          </cell>
          <cell r="E463" t="str">
            <v>Employee Benefits WD</v>
          </cell>
          <cell r="F463">
            <v>0</v>
          </cell>
          <cell r="G463">
            <v>33562</v>
          </cell>
          <cell r="H463">
            <v>0</v>
          </cell>
          <cell r="I463">
            <v>33562</v>
          </cell>
        </row>
        <row r="464">
          <cell r="A464" t="str">
            <v>83199608280</v>
          </cell>
          <cell r="B464">
            <v>83199</v>
          </cell>
          <cell r="C464">
            <v>608280</v>
          </cell>
          <cell r="D464" t="str">
            <v>ST disability EE contribu</v>
          </cell>
          <cell r="E464" t="str">
            <v>Employee Benefits WD</v>
          </cell>
          <cell r="F464">
            <v>0</v>
          </cell>
          <cell r="G464">
            <v>27269.85</v>
          </cell>
          <cell r="H464">
            <v>0</v>
          </cell>
          <cell r="I464">
            <v>27269.85</v>
          </cell>
        </row>
        <row r="465">
          <cell r="A465" t="str">
            <v>83199608290</v>
          </cell>
          <cell r="B465">
            <v>83199</v>
          </cell>
          <cell r="C465">
            <v>608290</v>
          </cell>
          <cell r="D465" t="str">
            <v>Life insurance</v>
          </cell>
          <cell r="E465" t="str">
            <v>Employee Benefits WD</v>
          </cell>
          <cell r="F465">
            <v>0</v>
          </cell>
          <cell r="G465">
            <v>109976.24</v>
          </cell>
          <cell r="H465">
            <v>0</v>
          </cell>
          <cell r="I465">
            <v>109976.24</v>
          </cell>
        </row>
        <row r="466">
          <cell r="A466" t="str">
            <v>83199608300</v>
          </cell>
          <cell r="B466">
            <v>83199</v>
          </cell>
          <cell r="C466">
            <v>608300</v>
          </cell>
          <cell r="D466" t="str">
            <v>Life insur EE contributio</v>
          </cell>
          <cell r="E466" t="str">
            <v>Employee Benefits WD</v>
          </cell>
          <cell r="F466">
            <v>0</v>
          </cell>
          <cell r="G466">
            <v>0</v>
          </cell>
          <cell r="H466">
            <v>60919.31</v>
          </cell>
          <cell r="I466">
            <v>-60919.31</v>
          </cell>
        </row>
        <row r="467">
          <cell r="A467" t="str">
            <v>83199608320</v>
          </cell>
          <cell r="B467">
            <v>83199</v>
          </cell>
          <cell r="C467">
            <v>608320</v>
          </cell>
          <cell r="D467" t="str">
            <v>AD&amp;D EE contributions</v>
          </cell>
          <cell r="E467" t="str">
            <v>Employee Benefits WD</v>
          </cell>
          <cell r="F467">
            <v>0</v>
          </cell>
          <cell r="G467">
            <v>0</v>
          </cell>
          <cell r="H467">
            <v>5242.18</v>
          </cell>
          <cell r="I467">
            <v>-5242.18</v>
          </cell>
        </row>
        <row r="468">
          <cell r="A468" t="str">
            <v>83199608400</v>
          </cell>
          <cell r="B468">
            <v>83199</v>
          </cell>
          <cell r="C468">
            <v>608400</v>
          </cell>
          <cell r="D468" t="str">
            <v>Other insurance EE contri</v>
          </cell>
          <cell r="E468" t="str">
            <v>Employee Benefits WD</v>
          </cell>
          <cell r="F468">
            <v>0</v>
          </cell>
          <cell r="G468">
            <v>0</v>
          </cell>
          <cell r="H468">
            <v>76717.37</v>
          </cell>
          <cell r="I468">
            <v>-76717.37</v>
          </cell>
        </row>
        <row r="469">
          <cell r="A469" t="str">
            <v>83199608600</v>
          </cell>
          <cell r="B469">
            <v>83199</v>
          </cell>
          <cell r="C469">
            <v>608600</v>
          </cell>
          <cell r="D469" t="str">
            <v>Retirement employer core</v>
          </cell>
          <cell r="E469" t="str">
            <v>Employee Benefits WD</v>
          </cell>
          <cell r="F469">
            <v>0</v>
          </cell>
          <cell r="G469">
            <v>1156706.06</v>
          </cell>
          <cell r="H469">
            <v>0</v>
          </cell>
          <cell r="I469">
            <v>1156706.06</v>
          </cell>
        </row>
        <row r="470">
          <cell r="A470" t="str">
            <v>83199608650</v>
          </cell>
          <cell r="B470">
            <v>83199</v>
          </cell>
          <cell r="C470">
            <v>608650</v>
          </cell>
          <cell r="D470" t="str">
            <v>Retiremnt emplyr match TH</v>
          </cell>
          <cell r="E470" t="str">
            <v>Employee Benefits WD</v>
          </cell>
          <cell r="F470">
            <v>0</v>
          </cell>
          <cell r="G470">
            <v>477234.07</v>
          </cell>
          <cell r="H470">
            <v>0</v>
          </cell>
          <cell r="I470">
            <v>477234.07</v>
          </cell>
        </row>
        <row r="471">
          <cell r="A471" t="str">
            <v>83199608660</v>
          </cell>
          <cell r="B471">
            <v>83199</v>
          </cell>
          <cell r="C471">
            <v>608660</v>
          </cell>
          <cell r="D471" t="str">
            <v>Retirement DC forfeitures</v>
          </cell>
          <cell r="E471" t="str">
            <v>Employee Benefits WD</v>
          </cell>
          <cell r="F471">
            <v>0</v>
          </cell>
          <cell r="G471">
            <v>0</v>
          </cell>
          <cell r="H471">
            <v>60161</v>
          </cell>
          <cell r="I471">
            <v>-60161</v>
          </cell>
        </row>
        <row r="472">
          <cell r="A472" t="str">
            <v>83199608719</v>
          </cell>
          <cell r="B472">
            <v>83199</v>
          </cell>
          <cell r="C472">
            <v>608719</v>
          </cell>
          <cell r="D472" t="str">
            <v>IC workers compensation</v>
          </cell>
          <cell r="E472" t="str">
            <v>Employee Benefits WD</v>
          </cell>
          <cell r="F472">
            <v>0</v>
          </cell>
          <cell r="G472">
            <v>1024746</v>
          </cell>
          <cell r="H472">
            <v>0</v>
          </cell>
          <cell r="I472">
            <v>1024746</v>
          </cell>
        </row>
        <row r="473">
          <cell r="A473" t="str">
            <v>83199608740</v>
          </cell>
          <cell r="B473">
            <v>83199</v>
          </cell>
          <cell r="C473">
            <v>608740</v>
          </cell>
          <cell r="D473" t="str">
            <v>Unemployment state</v>
          </cell>
          <cell r="E473" t="str">
            <v>Employee Benefits WD</v>
          </cell>
          <cell r="F473">
            <v>0</v>
          </cell>
          <cell r="G473">
            <v>0.01</v>
          </cell>
          <cell r="H473">
            <v>0</v>
          </cell>
          <cell r="I473">
            <v>0.01</v>
          </cell>
        </row>
        <row r="474">
          <cell r="A474" t="str">
            <v>83199608810</v>
          </cell>
          <cell r="B474">
            <v>83199</v>
          </cell>
          <cell r="C474">
            <v>608810</v>
          </cell>
          <cell r="D474" t="str">
            <v>Employee assistance progr</v>
          </cell>
          <cell r="E474" t="str">
            <v>Employee Benefits WD</v>
          </cell>
          <cell r="F474">
            <v>0</v>
          </cell>
          <cell r="G474">
            <v>56325.5</v>
          </cell>
          <cell r="H474">
            <v>0</v>
          </cell>
          <cell r="I474">
            <v>56325.5</v>
          </cell>
        </row>
        <row r="475">
          <cell r="A475" t="str">
            <v>83199608880</v>
          </cell>
          <cell r="B475">
            <v>83199</v>
          </cell>
          <cell r="C475">
            <v>608880</v>
          </cell>
          <cell r="D475" t="str">
            <v>Frng ben staff alloc S&amp;W</v>
          </cell>
          <cell r="E475" t="str">
            <v>Employee Benefits WD</v>
          </cell>
          <cell r="F475">
            <v>0</v>
          </cell>
          <cell r="G475">
            <v>0</v>
          </cell>
          <cell r="H475">
            <v>2784728.29</v>
          </cell>
          <cell r="I475">
            <v>-2784728.29</v>
          </cell>
        </row>
        <row r="476">
          <cell r="A476" t="str">
            <v>83199608890</v>
          </cell>
          <cell r="B476">
            <v>83199</v>
          </cell>
          <cell r="C476">
            <v>608890</v>
          </cell>
          <cell r="D476" t="str">
            <v>Frng ben staff allocFTEhr</v>
          </cell>
          <cell r="E476" t="str">
            <v>Employee Benefits WD</v>
          </cell>
          <cell r="F476">
            <v>0</v>
          </cell>
          <cell r="G476">
            <v>0</v>
          </cell>
          <cell r="H476">
            <v>4154405.41</v>
          </cell>
          <cell r="I476">
            <v>-4154405.41</v>
          </cell>
        </row>
        <row r="477">
          <cell r="A477" t="str">
            <v>84070270000</v>
          </cell>
          <cell r="B477">
            <v>84070</v>
          </cell>
          <cell r="C477">
            <v>270000</v>
          </cell>
          <cell r="D477" t="str">
            <v>Unrest NA BB/retained ear</v>
          </cell>
          <cell r="E477" t="str">
            <v>Intake and Enrollment</v>
          </cell>
          <cell r="F477">
            <v>-10504.96</v>
          </cell>
          <cell r="G477">
            <v>0</v>
          </cell>
          <cell r="H477">
            <v>0</v>
          </cell>
          <cell r="I477">
            <v>-10504.96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2 FS"/>
      <sheetName val="Sheet3"/>
      <sheetName val="2022 Key"/>
      <sheetName val="9379.5"/>
    </sheetNames>
    <sheetDataSet>
      <sheetData sheetId="0">
        <row r="5">
          <cell r="A5" t="str">
            <v>100530</v>
          </cell>
          <cell r="C5">
            <v>100530</v>
          </cell>
          <cell r="D5" t="str">
            <v>Other custodial cash</v>
          </cell>
          <cell r="F5">
            <v>0</v>
          </cell>
          <cell r="G5">
            <v>41843.06</v>
          </cell>
          <cell r="I5">
            <v>41843.06</v>
          </cell>
          <cell r="J5">
            <v>1025</v>
          </cell>
        </row>
        <row r="6">
          <cell r="A6" t="str">
            <v>146000</v>
          </cell>
          <cell r="C6">
            <v>146000</v>
          </cell>
          <cell r="D6" t="str">
            <v>Deposits</v>
          </cell>
          <cell r="F6">
            <v>0</v>
          </cell>
          <cell r="G6">
            <v>14783.5</v>
          </cell>
          <cell r="I6">
            <v>14783.5</v>
          </cell>
          <cell r="J6">
            <v>1025</v>
          </cell>
        </row>
        <row r="7">
          <cell r="A7"/>
          <cell r="F7"/>
          <cell r="G7"/>
          <cell r="I7">
            <v>56626.559999999998</v>
          </cell>
          <cell r="J7" t="str">
            <v>1025 Total</v>
          </cell>
        </row>
        <row r="8">
          <cell r="A8" t="str">
            <v>101000</v>
          </cell>
          <cell r="C8">
            <v>101000</v>
          </cell>
          <cell r="D8" t="str">
            <v>CMP investments 1</v>
          </cell>
          <cell r="F8">
            <v>0</v>
          </cell>
          <cell r="G8">
            <v>3109485.02</v>
          </cell>
          <cell r="I8">
            <v>3109485.02</v>
          </cell>
          <cell r="J8">
            <v>1040</v>
          </cell>
        </row>
        <row r="9">
          <cell r="A9" t="str">
            <v>101010</v>
          </cell>
          <cell r="C9">
            <v>101010</v>
          </cell>
          <cell r="D9" t="str">
            <v>CMP investments unrl GL 1</v>
          </cell>
          <cell r="F9">
            <v>0</v>
          </cell>
          <cell r="G9">
            <v>3523377.96</v>
          </cell>
          <cell r="I9">
            <v>3523377.96</v>
          </cell>
          <cell r="J9">
            <v>1040</v>
          </cell>
        </row>
        <row r="10">
          <cell r="A10" t="str">
            <v>113060</v>
          </cell>
          <cell r="C10">
            <v>113060</v>
          </cell>
          <cell r="D10" t="str">
            <v>ST temp restr inv CMP unr</v>
          </cell>
          <cell r="F10">
            <v>0</v>
          </cell>
          <cell r="G10">
            <v>3678.23</v>
          </cell>
          <cell r="I10">
            <v>3678.23</v>
          </cell>
          <cell r="J10">
            <v>1040</v>
          </cell>
        </row>
        <row r="11">
          <cell r="A11" t="str">
            <v>151400</v>
          </cell>
          <cell r="C11">
            <v>151400</v>
          </cell>
          <cell r="D11" t="str">
            <v>LT other trust investment</v>
          </cell>
          <cell r="F11">
            <v>0</v>
          </cell>
          <cell r="G11">
            <v>13018.84</v>
          </cell>
          <cell r="I11">
            <v>13018.84</v>
          </cell>
          <cell r="J11">
            <v>1040</v>
          </cell>
        </row>
        <row r="12">
          <cell r="A12" t="str">
            <v>153050</v>
          </cell>
          <cell r="C12">
            <v>153050</v>
          </cell>
          <cell r="D12" t="str">
            <v>LT temp restr invest CMP</v>
          </cell>
          <cell r="F12">
            <v>0</v>
          </cell>
          <cell r="G12">
            <v>2490163.2599999998</v>
          </cell>
          <cell r="I12">
            <v>2490163.2599999998</v>
          </cell>
          <cell r="J12">
            <v>1040</v>
          </cell>
        </row>
        <row r="13">
          <cell r="A13" t="str">
            <v>155020</v>
          </cell>
          <cell r="C13">
            <v>155020</v>
          </cell>
          <cell r="D13" t="str">
            <v>LT perm restr invest CMP</v>
          </cell>
          <cell r="F13">
            <v>0</v>
          </cell>
          <cell r="G13">
            <v>563639.63</v>
          </cell>
          <cell r="I13">
            <v>563639.63</v>
          </cell>
          <cell r="J13">
            <v>1040</v>
          </cell>
        </row>
        <row r="14">
          <cell r="A14" t="str">
            <v>155030</v>
          </cell>
          <cell r="C14">
            <v>155030</v>
          </cell>
          <cell r="D14" t="str">
            <v>LT perm restr inv CMP unr</v>
          </cell>
          <cell r="F14">
            <v>0</v>
          </cell>
          <cell r="G14">
            <v>3722.35</v>
          </cell>
          <cell r="I14">
            <v>3722.35</v>
          </cell>
          <cell r="J14">
            <v>1040</v>
          </cell>
        </row>
        <row r="15">
          <cell r="A15" t="str">
            <v>155040</v>
          </cell>
          <cell r="C15">
            <v>155040</v>
          </cell>
          <cell r="D15" t="str">
            <v>LT perm restr invest loca</v>
          </cell>
          <cell r="F15">
            <v>0</v>
          </cell>
          <cell r="G15">
            <v>183157.93</v>
          </cell>
          <cell r="I15">
            <v>183157.93</v>
          </cell>
          <cell r="J15">
            <v>1040</v>
          </cell>
        </row>
        <row r="16">
          <cell r="A16"/>
          <cell r="F16"/>
          <cell r="G16"/>
          <cell r="I16">
            <v>9890243.2200000007</v>
          </cell>
          <cell r="J16" t="str">
            <v>1040 Total</v>
          </cell>
        </row>
        <row r="17">
          <cell r="A17" t="str">
            <v>120150</v>
          </cell>
          <cell r="C17">
            <v>120150</v>
          </cell>
          <cell r="D17" t="str">
            <v>Gross AR LTC</v>
          </cell>
          <cell r="F17">
            <v>0</v>
          </cell>
          <cell r="G17">
            <v>-628.49</v>
          </cell>
          <cell r="I17">
            <v>-628.49</v>
          </cell>
          <cell r="J17">
            <v>1183</v>
          </cell>
        </row>
        <row r="18">
          <cell r="A18" t="str">
            <v>120180</v>
          </cell>
          <cell r="C18">
            <v>120180</v>
          </cell>
          <cell r="D18" t="str">
            <v>Unapplied cash LTC</v>
          </cell>
          <cell r="F18">
            <v>0</v>
          </cell>
          <cell r="G18">
            <v>129474.54</v>
          </cell>
          <cell r="I18">
            <v>129474.54</v>
          </cell>
          <cell r="J18">
            <v>1183</v>
          </cell>
        </row>
        <row r="19">
          <cell r="A19" t="str">
            <v>120190</v>
          </cell>
          <cell r="C19">
            <v>120190</v>
          </cell>
          <cell r="D19" t="str">
            <v>AR credit balance LTC</v>
          </cell>
          <cell r="F19">
            <v>0</v>
          </cell>
          <cell r="G19">
            <v>-50130.96</v>
          </cell>
          <cell r="I19">
            <v>-50130.96</v>
          </cell>
          <cell r="J19">
            <v>1183</v>
          </cell>
        </row>
        <row r="20">
          <cell r="A20" t="str">
            <v>80000120190</v>
          </cell>
          <cell r="B20">
            <v>80000</v>
          </cell>
          <cell r="C20">
            <v>120190</v>
          </cell>
          <cell r="D20" t="str">
            <v>AR credit balance LTC</v>
          </cell>
          <cell r="E20" t="str">
            <v>Administration</v>
          </cell>
          <cell r="F20">
            <v>0</v>
          </cell>
          <cell r="G20">
            <v>50130.96</v>
          </cell>
          <cell r="I20">
            <v>50130.96</v>
          </cell>
          <cell r="J20">
            <v>1183</v>
          </cell>
        </row>
        <row r="21">
          <cell r="A21" t="str">
            <v>140190</v>
          </cell>
          <cell r="C21">
            <v>140190</v>
          </cell>
          <cell r="D21" t="str">
            <v>SCM rebate &amp; patronage re</v>
          </cell>
          <cell r="F21">
            <v>0</v>
          </cell>
          <cell r="G21">
            <v>374000</v>
          </cell>
          <cell r="I21">
            <v>374000</v>
          </cell>
          <cell r="J21">
            <v>1183</v>
          </cell>
        </row>
        <row r="22">
          <cell r="A22" t="str">
            <v>140230</v>
          </cell>
          <cell r="C22">
            <v>140230</v>
          </cell>
          <cell r="D22" t="str">
            <v>EE withhold loan/EE recei</v>
          </cell>
          <cell r="F22">
            <v>0</v>
          </cell>
          <cell r="G22">
            <v>17173.400000000001</v>
          </cell>
          <cell r="I22">
            <v>17173.400000000001</v>
          </cell>
          <cell r="J22">
            <v>1183</v>
          </cell>
        </row>
        <row r="23">
          <cell r="A23" t="str">
            <v>140700</v>
          </cell>
          <cell r="C23">
            <v>140700</v>
          </cell>
          <cell r="D23" t="str">
            <v>Misc receivable 1</v>
          </cell>
          <cell r="F23">
            <v>0</v>
          </cell>
          <cell r="G23">
            <v>-52540.03</v>
          </cell>
          <cell r="I23">
            <v>-52540.03</v>
          </cell>
          <cell r="J23">
            <v>1183</v>
          </cell>
        </row>
        <row r="24">
          <cell r="A24" t="str">
            <v>80010140700</v>
          </cell>
          <cell r="B24">
            <v>80010</v>
          </cell>
          <cell r="C24">
            <v>140700</v>
          </cell>
          <cell r="D24" t="str">
            <v>Misc receivable 1</v>
          </cell>
          <cell r="E24" t="str">
            <v>Administration - Executive</v>
          </cell>
          <cell r="F24">
            <v>0</v>
          </cell>
          <cell r="G24">
            <v>1293.5</v>
          </cell>
          <cell r="I24">
            <v>1293.5</v>
          </cell>
          <cell r="J24">
            <v>1183</v>
          </cell>
        </row>
        <row r="25">
          <cell r="A25" t="str">
            <v>80000140700</v>
          </cell>
          <cell r="B25">
            <v>80000</v>
          </cell>
          <cell r="C25">
            <v>140700</v>
          </cell>
          <cell r="D25" t="str">
            <v>Misc receivable 1</v>
          </cell>
          <cell r="E25" t="str">
            <v>Administration</v>
          </cell>
          <cell r="F25">
            <v>0</v>
          </cell>
          <cell r="G25">
            <v>74508.759999999995</v>
          </cell>
          <cell r="I25">
            <v>74508.759999999995</v>
          </cell>
          <cell r="J25">
            <v>1183</v>
          </cell>
        </row>
        <row r="26">
          <cell r="A26" t="str">
            <v>140702</v>
          </cell>
          <cell r="C26">
            <v>140702</v>
          </cell>
          <cell r="D26" t="str">
            <v>Misc receivable 2</v>
          </cell>
          <cell r="F26">
            <v>0</v>
          </cell>
          <cell r="G26">
            <v>1709504.16</v>
          </cell>
          <cell r="I26">
            <v>1709504.16</v>
          </cell>
          <cell r="J26">
            <v>1183</v>
          </cell>
        </row>
        <row r="27">
          <cell r="A27" t="str">
            <v>140703</v>
          </cell>
          <cell r="C27">
            <v>140703</v>
          </cell>
          <cell r="D27" t="str">
            <v>Misc receivable 2 allow</v>
          </cell>
          <cell r="F27">
            <v>0</v>
          </cell>
          <cell r="G27">
            <v>-955121</v>
          </cell>
          <cell r="I27">
            <v>-955121</v>
          </cell>
          <cell r="J27">
            <v>1183</v>
          </cell>
        </row>
        <row r="28">
          <cell r="A28" t="str">
            <v>140708</v>
          </cell>
          <cell r="C28">
            <v>140708</v>
          </cell>
          <cell r="D28" t="str">
            <v>Misc receivable 5</v>
          </cell>
          <cell r="F28">
            <v>0</v>
          </cell>
          <cell r="G28">
            <v>247917.58</v>
          </cell>
          <cell r="I28">
            <v>247917.58</v>
          </cell>
          <cell r="J28">
            <v>1183</v>
          </cell>
        </row>
        <row r="29">
          <cell r="A29" t="str">
            <v>80000140839</v>
          </cell>
          <cell r="B29">
            <v>80000</v>
          </cell>
          <cell r="C29">
            <v>140839</v>
          </cell>
          <cell r="D29" t="str">
            <v>IC other AR</v>
          </cell>
          <cell r="E29" t="str">
            <v>Administration</v>
          </cell>
          <cell r="F29">
            <v>0</v>
          </cell>
          <cell r="G29">
            <v>158.25</v>
          </cell>
          <cell r="I29">
            <v>158.25</v>
          </cell>
          <cell r="J29">
            <v>1183</v>
          </cell>
        </row>
        <row r="30">
          <cell r="A30" t="str">
            <v>140839</v>
          </cell>
          <cell r="C30">
            <v>140839</v>
          </cell>
          <cell r="D30" t="str">
            <v>IC other AR</v>
          </cell>
          <cell r="F30">
            <v>0</v>
          </cell>
          <cell r="G30">
            <v>249088786.06</v>
          </cell>
          <cell r="I30">
            <v>249088786.06</v>
          </cell>
          <cell r="J30">
            <v>1183</v>
          </cell>
        </row>
        <row r="31">
          <cell r="A31" t="str">
            <v>140849</v>
          </cell>
          <cell r="C31">
            <v>140849</v>
          </cell>
          <cell r="D31" t="str">
            <v>Intraco other AR</v>
          </cell>
          <cell r="F31">
            <v>0</v>
          </cell>
          <cell r="G31">
            <v>-524.42999999999995</v>
          </cell>
          <cell r="I31">
            <v>-524.42999999999995</v>
          </cell>
          <cell r="J31">
            <v>1183</v>
          </cell>
        </row>
        <row r="32">
          <cell r="A32" t="str">
            <v>83000140849</v>
          </cell>
          <cell r="B32">
            <v>83000</v>
          </cell>
          <cell r="C32">
            <v>140849</v>
          </cell>
          <cell r="D32" t="str">
            <v>Intraco other AR</v>
          </cell>
          <cell r="E32" t="str">
            <v>Human Resources</v>
          </cell>
          <cell r="F32">
            <v>0</v>
          </cell>
          <cell r="G32">
            <v>524.42999999999995</v>
          </cell>
          <cell r="I32">
            <v>524.42999999999995</v>
          </cell>
          <cell r="J32">
            <v>1183</v>
          </cell>
        </row>
        <row r="33">
          <cell r="A33"/>
          <cell r="F33"/>
          <cell r="G33"/>
          <cell r="I33">
            <v>250634526.72999999</v>
          </cell>
          <cell r="J33" t="str">
            <v>1183 Total</v>
          </cell>
        </row>
        <row r="34">
          <cell r="A34" t="str">
            <v>140180</v>
          </cell>
          <cell r="C34">
            <v>140180</v>
          </cell>
          <cell r="D34" t="str">
            <v>Interest receivable ext d</v>
          </cell>
          <cell r="F34">
            <v>0</v>
          </cell>
          <cell r="G34">
            <v>5023.38</v>
          </cell>
          <cell r="I34">
            <v>5023.38</v>
          </cell>
          <cell r="J34">
            <v>1190</v>
          </cell>
        </row>
        <row r="35">
          <cell r="A35" t="str">
            <v>151080</v>
          </cell>
          <cell r="C35">
            <v>151080</v>
          </cell>
          <cell r="D35" t="str">
            <v>LT def comp corp 457/451</v>
          </cell>
          <cell r="F35">
            <v>0</v>
          </cell>
          <cell r="G35">
            <v>28616.86</v>
          </cell>
          <cell r="I35">
            <v>28616.86</v>
          </cell>
          <cell r="J35">
            <v>1190</v>
          </cell>
        </row>
        <row r="36">
          <cell r="A36"/>
          <cell r="F36"/>
          <cell r="G36"/>
          <cell r="I36">
            <v>33640.239999999998</v>
          </cell>
          <cell r="J36" t="str">
            <v>1190 Total</v>
          </cell>
        </row>
        <row r="37">
          <cell r="A37" t="str">
            <v>130300</v>
          </cell>
          <cell r="C37">
            <v>130300</v>
          </cell>
          <cell r="D37" t="str">
            <v>Older PY other receivable</v>
          </cell>
          <cell r="F37">
            <v>0</v>
          </cell>
          <cell r="G37">
            <v>-552987.57999999996</v>
          </cell>
          <cell r="I37">
            <v>-552987.57999999996</v>
          </cell>
          <cell r="J37">
            <v>1310</v>
          </cell>
        </row>
        <row r="38">
          <cell r="A38" t="str">
            <v>80000130300</v>
          </cell>
          <cell r="B38">
            <v>80000</v>
          </cell>
          <cell r="C38">
            <v>130300</v>
          </cell>
          <cell r="D38" t="str">
            <v>Older PY other receivable</v>
          </cell>
          <cell r="E38" t="str">
            <v>Administration</v>
          </cell>
          <cell r="F38">
            <v>0</v>
          </cell>
          <cell r="G38">
            <v>552987.57999999996</v>
          </cell>
          <cell r="I38">
            <v>552987.57999999996</v>
          </cell>
          <cell r="J38">
            <v>1310</v>
          </cell>
        </row>
        <row r="39">
          <cell r="A39" t="str">
            <v>140240</v>
          </cell>
          <cell r="C39">
            <v>140240</v>
          </cell>
          <cell r="D39" t="str">
            <v>Grants receivable</v>
          </cell>
          <cell r="F39">
            <v>0</v>
          </cell>
          <cell r="G39">
            <v>-15136.03</v>
          </cell>
          <cell r="I39">
            <v>-15136.03</v>
          </cell>
          <cell r="J39">
            <v>1310</v>
          </cell>
        </row>
        <row r="40">
          <cell r="A40" t="str">
            <v>58252140240</v>
          </cell>
          <cell r="B40">
            <v>58252</v>
          </cell>
          <cell r="C40">
            <v>140240</v>
          </cell>
          <cell r="D40" t="str">
            <v>Grants receivable</v>
          </cell>
          <cell r="E40" t="str">
            <v>Transition Specialist</v>
          </cell>
          <cell r="F40">
            <v>0</v>
          </cell>
          <cell r="G40">
            <v>-1117.7</v>
          </cell>
          <cell r="I40">
            <v>-1117.7</v>
          </cell>
          <cell r="J40">
            <v>1310</v>
          </cell>
        </row>
        <row r="41">
          <cell r="A41" t="str">
            <v>80000140240</v>
          </cell>
          <cell r="B41">
            <v>80000</v>
          </cell>
          <cell r="C41">
            <v>140240</v>
          </cell>
          <cell r="D41" t="str">
            <v>Grants receivable</v>
          </cell>
          <cell r="E41" t="str">
            <v>Administration</v>
          </cell>
          <cell r="F41">
            <v>0</v>
          </cell>
          <cell r="G41">
            <v>3770</v>
          </cell>
          <cell r="I41">
            <v>3770</v>
          </cell>
          <cell r="J41">
            <v>1310</v>
          </cell>
        </row>
        <row r="42">
          <cell r="A42" t="str">
            <v>58253140240</v>
          </cell>
          <cell r="B42">
            <v>58253</v>
          </cell>
          <cell r="C42">
            <v>140240</v>
          </cell>
          <cell r="D42" t="str">
            <v>Grants receivable</v>
          </cell>
          <cell r="E42" t="str">
            <v>Leveraging ACE and NICHE SNF</v>
          </cell>
          <cell r="F42">
            <v>0</v>
          </cell>
          <cell r="G42">
            <v>46466.23</v>
          </cell>
          <cell r="I42">
            <v>46466.23</v>
          </cell>
          <cell r="J42">
            <v>1310</v>
          </cell>
        </row>
        <row r="43">
          <cell r="A43" t="str">
            <v>143010</v>
          </cell>
          <cell r="C43">
            <v>143010</v>
          </cell>
          <cell r="D43" t="str">
            <v>Prepaid insurance,benefit</v>
          </cell>
          <cell r="F43">
            <v>0</v>
          </cell>
          <cell r="G43">
            <v>-3801.09</v>
          </cell>
          <cell r="I43">
            <v>-3801.09</v>
          </cell>
          <cell r="J43">
            <v>1310</v>
          </cell>
        </row>
        <row r="44">
          <cell r="A44" t="str">
            <v>145000</v>
          </cell>
          <cell r="C44">
            <v>145000</v>
          </cell>
          <cell r="D44" t="str">
            <v>Prepaid expense other 1</v>
          </cell>
          <cell r="F44">
            <v>0</v>
          </cell>
          <cell r="G44">
            <v>-303601.21000000002</v>
          </cell>
          <cell r="I44">
            <v>-303601.21000000002</v>
          </cell>
          <cell r="J44">
            <v>1310</v>
          </cell>
        </row>
        <row r="45">
          <cell r="A45" t="str">
            <v>80000145000</v>
          </cell>
          <cell r="B45">
            <v>80000</v>
          </cell>
          <cell r="C45">
            <v>145000</v>
          </cell>
          <cell r="D45" t="str">
            <v>Prepaid expense other 1</v>
          </cell>
          <cell r="E45" t="str">
            <v>Administration</v>
          </cell>
          <cell r="F45">
            <v>0</v>
          </cell>
          <cell r="G45">
            <v>469994.95</v>
          </cell>
          <cell r="I45">
            <v>469994.95</v>
          </cell>
          <cell r="J45">
            <v>1310</v>
          </cell>
        </row>
        <row r="46">
          <cell r="A46" t="str">
            <v>242200</v>
          </cell>
          <cell r="C46">
            <v>242200</v>
          </cell>
          <cell r="D46" t="str">
            <v>Older PY Medicare payable</v>
          </cell>
          <cell r="F46">
            <v>0</v>
          </cell>
          <cell r="G46">
            <v>-65541.98</v>
          </cell>
          <cell r="I46">
            <v>-65541.98</v>
          </cell>
          <cell r="J46">
            <v>1310</v>
          </cell>
        </row>
        <row r="47">
          <cell r="A47"/>
          <cell r="F47"/>
          <cell r="G47"/>
          <cell r="I47">
            <v>131033.16999999997</v>
          </cell>
          <cell r="J47" t="str">
            <v>1310 Total</v>
          </cell>
        </row>
        <row r="48">
          <cell r="A48" t="str">
            <v>161000</v>
          </cell>
          <cell r="C48">
            <v>161000</v>
          </cell>
          <cell r="D48" t="str">
            <v>Land Improvements</v>
          </cell>
          <cell r="F48"/>
          <cell r="G48"/>
          <cell r="H48">
            <v>257826.94</v>
          </cell>
          <cell r="I48">
            <v>257826.94</v>
          </cell>
          <cell r="J48">
            <v>1521.1</v>
          </cell>
        </row>
        <row r="49">
          <cell r="A49" t="str">
            <v>161010</v>
          </cell>
          <cell r="C49">
            <v>161010</v>
          </cell>
          <cell r="D49" t="str">
            <v>Buidling and Improvements</v>
          </cell>
          <cell r="F49"/>
          <cell r="G49"/>
          <cell r="H49">
            <v>62858.79</v>
          </cell>
          <cell r="I49">
            <v>62858.79</v>
          </cell>
          <cell r="J49">
            <v>1521.1</v>
          </cell>
        </row>
        <row r="50">
          <cell r="A50" t="str">
            <v>161012</v>
          </cell>
          <cell r="C50">
            <v>161012</v>
          </cell>
          <cell r="D50" t="str">
            <v>Leasehold Improvements</v>
          </cell>
          <cell r="F50"/>
          <cell r="G50"/>
          <cell r="H50">
            <v>450513.46</v>
          </cell>
          <cell r="I50">
            <v>450513.46</v>
          </cell>
          <cell r="J50">
            <v>1521.1</v>
          </cell>
        </row>
        <row r="51">
          <cell r="A51"/>
          <cell r="F51"/>
          <cell r="G51"/>
          <cell r="I51">
            <v>771199.19</v>
          </cell>
          <cell r="J51" t="str">
            <v>1521.1 Total</v>
          </cell>
        </row>
        <row r="52">
          <cell r="A52" t="str">
            <v>80000165010</v>
          </cell>
          <cell r="B52">
            <v>80000</v>
          </cell>
          <cell r="C52">
            <v>165010</v>
          </cell>
          <cell r="D52" t="str">
            <v>Building a/d</v>
          </cell>
          <cell r="E52" t="str">
            <v>Administration</v>
          </cell>
          <cell r="F52">
            <v>0</v>
          </cell>
          <cell r="G52">
            <v>-59423.38</v>
          </cell>
          <cell r="H52">
            <v>-681070.07999999996</v>
          </cell>
          <cell r="I52">
            <v>-740493.46</v>
          </cell>
          <cell r="J52">
            <v>1522.2</v>
          </cell>
        </row>
        <row r="53">
          <cell r="A53"/>
          <cell r="F53"/>
          <cell r="G53"/>
          <cell r="I53">
            <v>-740493.46</v>
          </cell>
          <cell r="J53" t="str">
            <v>1522.2 Total</v>
          </cell>
        </row>
        <row r="54">
          <cell r="A54"/>
          <cell r="C54">
            <v>162000</v>
          </cell>
          <cell r="D54" t="str">
            <v>Moveable Equipment</v>
          </cell>
          <cell r="F54"/>
          <cell r="G54"/>
          <cell r="H54">
            <v>1106217.0900000001</v>
          </cell>
          <cell r="I54">
            <v>1106217.0900000001</v>
          </cell>
          <cell r="J54">
            <v>1651.1</v>
          </cell>
        </row>
        <row r="55">
          <cell r="A55" t="str">
            <v>80000162010</v>
          </cell>
          <cell r="B55">
            <v>80000</v>
          </cell>
          <cell r="C55">
            <v>162010</v>
          </cell>
          <cell r="D55" t="str">
            <v>Computer hardware</v>
          </cell>
          <cell r="E55" t="str">
            <v>Administration</v>
          </cell>
          <cell r="F55">
            <v>0</v>
          </cell>
          <cell r="G55">
            <v>14252.43</v>
          </cell>
          <cell r="H55">
            <v>9112395.5399999991</v>
          </cell>
          <cell r="I55">
            <v>9126647.9699999988</v>
          </cell>
          <cell r="J55">
            <v>1651.1</v>
          </cell>
        </row>
        <row r="56">
          <cell r="A56" t="str">
            <v>80000162011</v>
          </cell>
          <cell r="B56">
            <v>80000</v>
          </cell>
          <cell r="C56">
            <v>162011</v>
          </cell>
          <cell r="D56" t="str">
            <v>Computer software</v>
          </cell>
          <cell r="E56" t="str">
            <v>Administration</v>
          </cell>
          <cell r="F56">
            <v>0</v>
          </cell>
          <cell r="G56">
            <v>28652.5</v>
          </cell>
          <cell r="I56">
            <v>28652.5</v>
          </cell>
          <cell r="J56">
            <v>1651.1</v>
          </cell>
        </row>
        <row r="57">
          <cell r="A57"/>
          <cell r="F57"/>
          <cell r="G57"/>
          <cell r="I57">
            <v>10261517.559999999</v>
          </cell>
          <cell r="J57" t="str">
            <v>1651.1 Total</v>
          </cell>
        </row>
        <row r="58">
          <cell r="A58"/>
          <cell r="C58">
            <v>166000</v>
          </cell>
          <cell r="D58" t="str">
            <v>Equipment a/d</v>
          </cell>
          <cell r="F58"/>
          <cell r="G58"/>
          <cell r="H58">
            <v>-1070375.78</v>
          </cell>
          <cell r="I58">
            <v>-1070375.78</v>
          </cell>
          <cell r="J58">
            <v>1651.2</v>
          </cell>
        </row>
        <row r="59">
          <cell r="A59" t="str">
            <v>80000166010</v>
          </cell>
          <cell r="B59">
            <v>80000</v>
          </cell>
          <cell r="C59">
            <v>166010</v>
          </cell>
          <cell r="D59" t="str">
            <v>Computer hardware a/d</v>
          </cell>
          <cell r="E59" t="str">
            <v>Administration</v>
          </cell>
          <cell r="F59">
            <v>0</v>
          </cell>
          <cell r="G59">
            <v>-2749.36</v>
          </cell>
          <cell r="H59">
            <v>-9109597.9199999999</v>
          </cell>
          <cell r="I59">
            <v>-9112347.2799999993</v>
          </cell>
          <cell r="J59">
            <v>1651.2</v>
          </cell>
        </row>
        <row r="60">
          <cell r="A60" t="str">
            <v>80000166011</v>
          </cell>
          <cell r="B60">
            <v>80000</v>
          </cell>
          <cell r="C60">
            <v>166011</v>
          </cell>
          <cell r="D60" t="str">
            <v>Computer software a/d</v>
          </cell>
          <cell r="E60" t="str">
            <v>Administration</v>
          </cell>
          <cell r="F60">
            <v>0</v>
          </cell>
          <cell r="G60">
            <v>-9918.52</v>
          </cell>
          <cell r="H60">
            <v>2298.5600000000004</v>
          </cell>
          <cell r="I60">
            <v>-7619.96</v>
          </cell>
          <cell r="J60">
            <v>1651.2</v>
          </cell>
        </row>
        <row r="61">
          <cell r="A61"/>
          <cell r="F61"/>
          <cell r="G61"/>
          <cell r="I61">
            <v>-10190343.02</v>
          </cell>
          <cell r="J61" t="str">
            <v>1651.2 Total</v>
          </cell>
        </row>
        <row r="62">
          <cell r="A62"/>
          <cell r="C62">
            <v>162001</v>
          </cell>
          <cell r="D62" t="str">
            <v xml:space="preserve">Vehicle </v>
          </cell>
          <cell r="F62"/>
          <cell r="G62"/>
          <cell r="H62">
            <v>97599.89</v>
          </cell>
          <cell r="I62">
            <v>97599.89</v>
          </cell>
          <cell r="J62">
            <v>1701.1</v>
          </cell>
        </row>
        <row r="63">
          <cell r="A63"/>
          <cell r="F63"/>
          <cell r="G63"/>
          <cell r="I63">
            <v>97599.89</v>
          </cell>
          <cell r="J63" t="str">
            <v>1701.1 Total</v>
          </cell>
        </row>
        <row r="64">
          <cell r="A64"/>
          <cell r="C64">
            <v>166001</v>
          </cell>
          <cell r="D64" t="str">
            <v>Vehicle a/d</v>
          </cell>
          <cell r="F64"/>
          <cell r="G64"/>
          <cell r="H64">
            <v>-97599.89</v>
          </cell>
          <cell r="I64">
            <v>-97599.89</v>
          </cell>
          <cell r="J64">
            <v>1701.2</v>
          </cell>
        </row>
        <row r="65">
          <cell r="A65"/>
          <cell r="F65"/>
          <cell r="G65"/>
          <cell r="I65">
            <v>-97599.89</v>
          </cell>
          <cell r="J65" t="str">
            <v>1701.2 Total</v>
          </cell>
        </row>
        <row r="66">
          <cell r="A66" t="str">
            <v>170000</v>
          </cell>
          <cell r="C66">
            <v>170000</v>
          </cell>
          <cell r="D66" t="str">
            <v>Investmnt in entities ext</v>
          </cell>
          <cell r="F66">
            <v>0</v>
          </cell>
          <cell r="G66">
            <v>5007023.87</v>
          </cell>
          <cell r="I66">
            <v>5007023.87</v>
          </cell>
          <cell r="J66">
            <v>1965</v>
          </cell>
        </row>
        <row r="67">
          <cell r="A67" t="str">
            <v>179009</v>
          </cell>
          <cell r="C67">
            <v>179009</v>
          </cell>
          <cell r="D67" t="str">
            <v>Intraco investmnt in affi</v>
          </cell>
          <cell r="F67">
            <v>0</v>
          </cell>
          <cell r="G67">
            <v>5388445.3600000003</v>
          </cell>
          <cell r="I67">
            <v>5388445.3600000003</v>
          </cell>
          <cell r="J67">
            <v>1965</v>
          </cell>
        </row>
        <row r="68">
          <cell r="A68" t="str">
            <v>191000</v>
          </cell>
          <cell r="C68">
            <v>191000</v>
          </cell>
          <cell r="D68" t="str">
            <v>LT notes receivable gross</v>
          </cell>
          <cell r="F68">
            <v>0</v>
          </cell>
          <cell r="G68">
            <v>150000</v>
          </cell>
          <cell r="I68">
            <v>150000</v>
          </cell>
          <cell r="J68">
            <v>1965</v>
          </cell>
        </row>
        <row r="69">
          <cell r="A69"/>
          <cell r="F69"/>
          <cell r="G69"/>
          <cell r="I69">
            <v>10545469.23</v>
          </cell>
          <cell r="J69" t="str">
            <v>1965 Total</v>
          </cell>
        </row>
        <row r="70">
          <cell r="A70" t="str">
            <v>162030</v>
          </cell>
          <cell r="C70">
            <v>162030</v>
          </cell>
          <cell r="D70" t="str">
            <v>Fixed asset holding</v>
          </cell>
          <cell r="F70">
            <v>0</v>
          </cell>
          <cell r="G70">
            <v>-9955.61</v>
          </cell>
          <cell r="I70">
            <v>-9955.61</v>
          </cell>
          <cell r="J70">
            <v>1985</v>
          </cell>
        </row>
        <row r="71">
          <cell r="A71" t="str">
            <v>80000162030</v>
          </cell>
          <cell r="B71">
            <v>80000</v>
          </cell>
          <cell r="C71">
            <v>162030</v>
          </cell>
          <cell r="D71" t="str">
            <v>Fixed asset holding</v>
          </cell>
          <cell r="E71" t="str">
            <v>Administration</v>
          </cell>
          <cell r="F71">
            <v>0</v>
          </cell>
          <cell r="G71">
            <v>9955.61</v>
          </cell>
          <cell r="I71">
            <v>9955.61</v>
          </cell>
          <cell r="J71">
            <v>1985</v>
          </cell>
        </row>
        <row r="72">
          <cell r="A72" t="str">
            <v>169000</v>
          </cell>
          <cell r="C72">
            <v>169000</v>
          </cell>
          <cell r="D72" t="str">
            <v>Construction in progress</v>
          </cell>
          <cell r="F72">
            <v>0</v>
          </cell>
          <cell r="G72">
            <v>154395.48000000001</v>
          </cell>
          <cell r="I72">
            <v>154395.48000000001</v>
          </cell>
          <cell r="J72">
            <v>1985</v>
          </cell>
        </row>
        <row r="73">
          <cell r="A73" t="str">
            <v>80000169000</v>
          </cell>
          <cell r="B73">
            <v>80000</v>
          </cell>
          <cell r="C73">
            <v>169000</v>
          </cell>
          <cell r="D73" t="str">
            <v>Construction in progress</v>
          </cell>
          <cell r="E73" t="str">
            <v>Administration</v>
          </cell>
          <cell r="F73">
            <v>0</v>
          </cell>
          <cell r="G73">
            <v>197010</v>
          </cell>
          <cell r="I73">
            <v>197010</v>
          </cell>
          <cell r="J73">
            <v>1985</v>
          </cell>
        </row>
        <row r="74">
          <cell r="A74" t="str">
            <v>180000</v>
          </cell>
          <cell r="C74">
            <v>180000</v>
          </cell>
          <cell r="D74" t="str">
            <v>Exc cost over NA acq cost</v>
          </cell>
          <cell r="F74">
            <v>0</v>
          </cell>
          <cell r="G74">
            <v>9684720.3200000003</v>
          </cell>
          <cell r="I74">
            <v>9684720.3200000003</v>
          </cell>
          <cell r="J74">
            <v>1985</v>
          </cell>
        </row>
        <row r="75">
          <cell r="A75" t="str">
            <v>197000</v>
          </cell>
          <cell r="C75">
            <v>197000</v>
          </cell>
          <cell r="D75" t="str">
            <v>LT other assets gross 1</v>
          </cell>
          <cell r="F75">
            <v>0</v>
          </cell>
          <cell r="G75">
            <v>22500</v>
          </cell>
          <cell r="I75">
            <v>22500</v>
          </cell>
          <cell r="J75">
            <v>1985</v>
          </cell>
        </row>
        <row r="76">
          <cell r="A76"/>
          <cell r="F76"/>
          <cell r="G76"/>
          <cell r="I76">
            <v>10058625.800000001</v>
          </cell>
          <cell r="J76" t="str">
            <v>1985 Total</v>
          </cell>
        </row>
        <row r="77">
          <cell r="A77" t="str">
            <v>81205220352</v>
          </cell>
          <cell r="B77">
            <v>81205</v>
          </cell>
          <cell r="C77">
            <v>220352</v>
          </cell>
          <cell r="D77" t="str">
            <v>Cur def rev CaresAct PRF</v>
          </cell>
          <cell r="E77" t="str">
            <v>COVID-19</v>
          </cell>
          <cell r="F77">
            <v>0</v>
          </cell>
          <cell r="G77">
            <v>-303830.09000000003</v>
          </cell>
          <cell r="I77">
            <v>-303830.09000000003</v>
          </cell>
          <cell r="J77">
            <v>2020</v>
          </cell>
        </row>
        <row r="78">
          <cell r="A78" t="str">
            <v>220352</v>
          </cell>
          <cell r="C78">
            <v>220352</v>
          </cell>
          <cell r="D78" t="str">
            <v>Cur def rev CaresAct PRF</v>
          </cell>
          <cell r="F78">
            <v>0</v>
          </cell>
          <cell r="G78">
            <v>303830.09000000003</v>
          </cell>
          <cell r="I78">
            <v>303830.09000000003</v>
          </cell>
          <cell r="J78">
            <v>2020</v>
          </cell>
        </row>
        <row r="79">
          <cell r="A79" t="str">
            <v>220390</v>
          </cell>
          <cell r="C79">
            <v>220390</v>
          </cell>
          <cell r="D79" t="str">
            <v>Other custodial funds pay</v>
          </cell>
          <cell r="F79">
            <v>0</v>
          </cell>
          <cell r="G79">
            <v>-41843.06</v>
          </cell>
          <cell r="I79">
            <v>-41843.06</v>
          </cell>
          <cell r="J79">
            <v>2020</v>
          </cell>
        </row>
        <row r="80">
          <cell r="A80" t="str">
            <v>220720</v>
          </cell>
          <cell r="C80">
            <v>220720</v>
          </cell>
          <cell r="D80" t="str">
            <v>ST asset retirement oblig</v>
          </cell>
          <cell r="F80">
            <v>0</v>
          </cell>
          <cell r="G80">
            <v>-61146.62</v>
          </cell>
          <cell r="I80">
            <v>-61146.62</v>
          </cell>
          <cell r="J80">
            <v>2020</v>
          </cell>
        </row>
        <row r="81">
          <cell r="A81" t="str">
            <v>80000220720</v>
          </cell>
          <cell r="B81">
            <v>80000</v>
          </cell>
          <cell r="C81">
            <v>220720</v>
          </cell>
          <cell r="D81" t="str">
            <v>ST asset retirement oblig</v>
          </cell>
          <cell r="E81" t="str">
            <v>Administration</v>
          </cell>
          <cell r="F81">
            <v>0</v>
          </cell>
          <cell r="G81">
            <v>61146.62</v>
          </cell>
          <cell r="I81">
            <v>61146.62</v>
          </cell>
          <cell r="J81">
            <v>2020</v>
          </cell>
        </row>
        <row r="82">
          <cell r="A82"/>
          <cell r="F82"/>
          <cell r="G82"/>
          <cell r="I82">
            <v>-41843.05999999999</v>
          </cell>
          <cell r="J82" t="str">
            <v>2020 Total</v>
          </cell>
        </row>
        <row r="83">
          <cell r="A83" t="str">
            <v>210000</v>
          </cell>
          <cell r="C83">
            <v>210000</v>
          </cell>
          <cell r="D83" t="str">
            <v>AP vendor intrfc control</v>
          </cell>
          <cell r="F83">
            <v>0</v>
          </cell>
          <cell r="G83">
            <v>-75981.94</v>
          </cell>
          <cell r="I83">
            <v>-75981.94</v>
          </cell>
          <cell r="J83">
            <v>2120</v>
          </cell>
        </row>
        <row r="84">
          <cell r="A84" t="str">
            <v>210200</v>
          </cell>
          <cell r="C84">
            <v>210200</v>
          </cell>
          <cell r="D84" t="str">
            <v>AP manual 1</v>
          </cell>
          <cell r="F84">
            <v>0</v>
          </cell>
          <cell r="G84">
            <v>-131982.20000000001</v>
          </cell>
          <cell r="I84">
            <v>-131982.20000000001</v>
          </cell>
          <cell r="J84">
            <v>2120</v>
          </cell>
        </row>
        <row r="85">
          <cell r="A85" t="str">
            <v>80100210200</v>
          </cell>
          <cell r="B85">
            <v>80100</v>
          </cell>
          <cell r="C85">
            <v>210200</v>
          </cell>
          <cell r="D85" t="str">
            <v>AP manual 1</v>
          </cell>
          <cell r="E85" t="str">
            <v>Marketing</v>
          </cell>
          <cell r="F85">
            <v>0</v>
          </cell>
          <cell r="G85">
            <v>-60000</v>
          </cell>
          <cell r="I85">
            <v>-60000</v>
          </cell>
          <cell r="J85">
            <v>2120</v>
          </cell>
        </row>
        <row r="86">
          <cell r="A86" t="str">
            <v>210350</v>
          </cell>
          <cell r="C86">
            <v>210350</v>
          </cell>
          <cell r="D86" t="str">
            <v>AP escheats</v>
          </cell>
          <cell r="F86">
            <v>0</v>
          </cell>
          <cell r="G86">
            <v>-628.75</v>
          </cell>
          <cell r="I86">
            <v>-628.75</v>
          </cell>
          <cell r="J86">
            <v>2120</v>
          </cell>
        </row>
        <row r="87">
          <cell r="A87" t="str">
            <v>210413</v>
          </cell>
          <cell r="C87">
            <v>210413</v>
          </cell>
          <cell r="D87" t="str">
            <v>Lucernex expense clearing</v>
          </cell>
          <cell r="F87">
            <v>0</v>
          </cell>
          <cell r="G87">
            <v>-92823.88</v>
          </cell>
          <cell r="I87">
            <v>-92823.88</v>
          </cell>
          <cell r="J87">
            <v>2120</v>
          </cell>
        </row>
        <row r="88">
          <cell r="A88" t="str">
            <v>80000210413</v>
          </cell>
          <cell r="B88">
            <v>80000</v>
          </cell>
          <cell r="C88">
            <v>210413</v>
          </cell>
          <cell r="D88" t="str">
            <v>Lucernex expense clearing</v>
          </cell>
          <cell r="E88" t="str">
            <v>Administration</v>
          </cell>
          <cell r="F88">
            <v>0</v>
          </cell>
          <cell r="G88">
            <v>49131.03</v>
          </cell>
          <cell r="I88">
            <v>49131.03</v>
          </cell>
          <cell r="J88">
            <v>2120</v>
          </cell>
        </row>
        <row r="89">
          <cell r="A89" t="str">
            <v>210810</v>
          </cell>
          <cell r="C89">
            <v>210810</v>
          </cell>
          <cell r="D89" t="str">
            <v>AP patient refund</v>
          </cell>
          <cell r="F89">
            <v>0</v>
          </cell>
          <cell r="G89">
            <v>-19684.95</v>
          </cell>
          <cell r="I89">
            <v>-19684.95</v>
          </cell>
          <cell r="J89">
            <v>2120</v>
          </cell>
        </row>
        <row r="90">
          <cell r="A90" t="str">
            <v>80000210810</v>
          </cell>
          <cell r="B90">
            <v>80000</v>
          </cell>
          <cell r="C90">
            <v>210810</v>
          </cell>
          <cell r="D90" t="str">
            <v>AP patient refund</v>
          </cell>
          <cell r="E90" t="str">
            <v>Administration</v>
          </cell>
          <cell r="F90">
            <v>0</v>
          </cell>
          <cell r="G90">
            <v>19684.95</v>
          </cell>
          <cell r="I90">
            <v>19684.95</v>
          </cell>
          <cell r="J90">
            <v>2120</v>
          </cell>
        </row>
        <row r="91">
          <cell r="A91" t="str">
            <v>210909</v>
          </cell>
          <cell r="C91">
            <v>210909</v>
          </cell>
          <cell r="D91" t="str">
            <v>IC AP</v>
          </cell>
          <cell r="F91">
            <v>0</v>
          </cell>
          <cell r="G91">
            <v>-317383137.32999998</v>
          </cell>
          <cell r="I91">
            <v>-317383137.32999998</v>
          </cell>
          <cell r="J91">
            <v>2120</v>
          </cell>
        </row>
        <row r="92">
          <cell r="A92" t="str">
            <v>80000210909</v>
          </cell>
          <cell r="B92">
            <v>80000</v>
          </cell>
          <cell r="C92">
            <v>210909</v>
          </cell>
          <cell r="D92" t="str">
            <v>IC AP</v>
          </cell>
          <cell r="E92" t="str">
            <v>Administration</v>
          </cell>
          <cell r="F92">
            <v>0</v>
          </cell>
          <cell r="G92">
            <v>78355.070000000007</v>
          </cell>
          <cell r="I92">
            <v>78355.070000000007</v>
          </cell>
          <cell r="J92">
            <v>2120</v>
          </cell>
        </row>
        <row r="93">
          <cell r="A93" t="str">
            <v>210919</v>
          </cell>
          <cell r="C93">
            <v>210919</v>
          </cell>
          <cell r="D93" t="str">
            <v>IC AP UAPO vendor payment</v>
          </cell>
          <cell r="F93">
            <v>0</v>
          </cell>
          <cell r="G93">
            <v>-125284.94</v>
          </cell>
          <cell r="I93">
            <v>-125284.94</v>
          </cell>
          <cell r="J93">
            <v>2120</v>
          </cell>
        </row>
        <row r="94">
          <cell r="A94" t="str">
            <v>210989</v>
          </cell>
          <cell r="C94">
            <v>210989</v>
          </cell>
          <cell r="D94" t="str">
            <v>IC AP patient refund</v>
          </cell>
          <cell r="F94">
            <v>0</v>
          </cell>
          <cell r="G94">
            <v>-21677.24</v>
          </cell>
          <cell r="I94">
            <v>-21677.24</v>
          </cell>
          <cell r="J94">
            <v>2120</v>
          </cell>
        </row>
        <row r="95">
          <cell r="A95"/>
          <cell r="F95"/>
          <cell r="G95"/>
          <cell r="I95">
            <v>-317764030.18000001</v>
          </cell>
          <cell r="J95" t="str">
            <v>2120 Total</v>
          </cell>
        </row>
        <row r="96">
          <cell r="A96" t="str">
            <v>209009</v>
          </cell>
          <cell r="C96">
            <v>209009</v>
          </cell>
          <cell r="D96" t="str">
            <v>IC current portion of LT</v>
          </cell>
          <cell r="F96">
            <v>0</v>
          </cell>
          <cell r="G96">
            <v>-1513900.55</v>
          </cell>
          <cell r="I96">
            <v>-1513900.55</v>
          </cell>
          <cell r="J96">
            <v>2160</v>
          </cell>
        </row>
        <row r="97">
          <cell r="A97"/>
          <cell r="F97"/>
          <cell r="G97"/>
          <cell r="I97">
            <v>-1513900.55</v>
          </cell>
          <cell r="J97" t="str">
            <v>2160 Total</v>
          </cell>
        </row>
        <row r="98">
          <cell r="A98" t="str">
            <v>220820</v>
          </cell>
          <cell r="C98">
            <v>220820</v>
          </cell>
          <cell r="D98" t="str">
            <v>Oth accr pyroll banking c</v>
          </cell>
          <cell r="F98">
            <v>0</v>
          </cell>
          <cell r="G98">
            <v>-541.85</v>
          </cell>
          <cell r="I98">
            <v>-541.85</v>
          </cell>
          <cell r="J98">
            <v>2190</v>
          </cell>
        </row>
        <row r="99">
          <cell r="A99" t="str">
            <v>80000220820</v>
          </cell>
          <cell r="B99">
            <v>80000</v>
          </cell>
          <cell r="C99">
            <v>220820</v>
          </cell>
          <cell r="D99" t="str">
            <v>Oth accr pyroll banking c</v>
          </cell>
          <cell r="E99" t="str">
            <v>Administration</v>
          </cell>
          <cell r="F99">
            <v>0</v>
          </cell>
          <cell r="G99">
            <v>541.85</v>
          </cell>
          <cell r="I99">
            <v>541.85</v>
          </cell>
          <cell r="J99">
            <v>2190</v>
          </cell>
        </row>
        <row r="100">
          <cell r="A100" t="str">
            <v>230010</v>
          </cell>
          <cell r="C100">
            <v>230010</v>
          </cell>
          <cell r="D100" t="str">
            <v>Accrued payroll interface</v>
          </cell>
          <cell r="F100">
            <v>0</v>
          </cell>
          <cell r="G100">
            <v>-122186.7</v>
          </cell>
          <cell r="I100">
            <v>-122186.7</v>
          </cell>
          <cell r="J100">
            <v>2190</v>
          </cell>
        </row>
        <row r="101">
          <cell r="A101" t="str">
            <v>230052</v>
          </cell>
          <cell r="C101">
            <v>230052</v>
          </cell>
          <cell r="D101" t="str">
            <v>Accrued bonuses ARC, cur</v>
          </cell>
          <cell r="F101">
            <v>0</v>
          </cell>
          <cell r="G101">
            <v>-240000</v>
          </cell>
          <cell r="I101">
            <v>-240000</v>
          </cell>
          <cell r="J101">
            <v>2190</v>
          </cell>
        </row>
        <row r="102">
          <cell r="A102" t="str">
            <v>230090</v>
          </cell>
          <cell r="C102">
            <v>230090</v>
          </cell>
          <cell r="D102" t="str">
            <v>Accrued severance</v>
          </cell>
          <cell r="F102">
            <v>0</v>
          </cell>
          <cell r="G102">
            <v>-4360060.84</v>
          </cell>
          <cell r="I102">
            <v>-4360060.84</v>
          </cell>
          <cell r="J102">
            <v>2190</v>
          </cell>
        </row>
        <row r="103">
          <cell r="A103" t="str">
            <v>230100</v>
          </cell>
          <cell r="C103">
            <v>230100</v>
          </cell>
          <cell r="D103" t="str">
            <v>Accrued paid time off</v>
          </cell>
          <cell r="F103">
            <v>0</v>
          </cell>
          <cell r="G103">
            <v>-260802.26</v>
          </cell>
          <cell r="I103">
            <v>-260802.26</v>
          </cell>
          <cell r="J103">
            <v>2190</v>
          </cell>
        </row>
        <row r="104">
          <cell r="A104" t="str">
            <v>80000230100</v>
          </cell>
          <cell r="B104">
            <v>80000</v>
          </cell>
          <cell r="C104">
            <v>230100</v>
          </cell>
          <cell r="D104" t="str">
            <v>Accrued paid time off</v>
          </cell>
          <cell r="E104" t="str">
            <v>Administration</v>
          </cell>
          <cell r="F104">
            <v>0</v>
          </cell>
          <cell r="G104">
            <v>-0.03</v>
          </cell>
          <cell r="I104">
            <v>-0.03</v>
          </cell>
          <cell r="J104">
            <v>2190</v>
          </cell>
        </row>
        <row r="105">
          <cell r="A105" t="str">
            <v>263030</v>
          </cell>
          <cell r="C105">
            <v>263030</v>
          </cell>
          <cell r="D105" t="str">
            <v>LT deferred comp 457/451</v>
          </cell>
          <cell r="F105">
            <v>0</v>
          </cell>
          <cell r="G105">
            <v>-28616.86</v>
          </cell>
          <cell r="I105">
            <v>-28616.86</v>
          </cell>
          <cell r="J105">
            <v>2190</v>
          </cell>
        </row>
        <row r="106">
          <cell r="A106"/>
          <cell r="F106"/>
          <cell r="G106"/>
          <cell r="I106">
            <v>-5011666.6900000004</v>
          </cell>
          <cell r="J106" t="str">
            <v>2190 Total</v>
          </cell>
        </row>
        <row r="107">
          <cell r="A107" t="str">
            <v>221000</v>
          </cell>
          <cell r="C107">
            <v>221000</v>
          </cell>
          <cell r="D107" t="str">
            <v>Other accrued liability 1</v>
          </cell>
          <cell r="F107">
            <v>0</v>
          </cell>
          <cell r="G107">
            <v>-411157.01</v>
          </cell>
          <cell r="I107">
            <v>-411157.01</v>
          </cell>
          <cell r="J107">
            <v>2220</v>
          </cell>
        </row>
        <row r="108">
          <cell r="A108" t="str">
            <v>80000221000</v>
          </cell>
          <cell r="B108">
            <v>80000</v>
          </cell>
          <cell r="C108">
            <v>221000</v>
          </cell>
          <cell r="D108" t="str">
            <v>Other accrued liability 1</v>
          </cell>
          <cell r="E108" t="str">
            <v>Administration</v>
          </cell>
          <cell r="F108">
            <v>0</v>
          </cell>
          <cell r="G108">
            <v>391701.5</v>
          </cell>
          <cell r="I108">
            <v>391701.5</v>
          </cell>
          <cell r="J108">
            <v>2220</v>
          </cell>
        </row>
        <row r="109">
          <cell r="A109" t="str">
            <v>221001</v>
          </cell>
          <cell r="C109">
            <v>221001</v>
          </cell>
          <cell r="D109" t="str">
            <v>Other accrued liability 2</v>
          </cell>
          <cell r="F109">
            <v>0</v>
          </cell>
          <cell r="G109">
            <v>-500000</v>
          </cell>
          <cell r="I109">
            <v>-500000</v>
          </cell>
          <cell r="J109">
            <v>2220</v>
          </cell>
        </row>
        <row r="110">
          <cell r="A110" t="str">
            <v>230570</v>
          </cell>
          <cell r="C110">
            <v>230570</v>
          </cell>
          <cell r="D110" t="str">
            <v>EE health savings withhol</v>
          </cell>
          <cell r="F110">
            <v>0</v>
          </cell>
          <cell r="G110">
            <v>642</v>
          </cell>
          <cell r="I110">
            <v>642</v>
          </cell>
          <cell r="J110">
            <v>2220</v>
          </cell>
        </row>
        <row r="111">
          <cell r="A111" t="str">
            <v>230610</v>
          </cell>
          <cell r="C111">
            <v>230610</v>
          </cell>
          <cell r="D111" t="str">
            <v>EE medical reimb withhold</v>
          </cell>
          <cell r="F111">
            <v>0</v>
          </cell>
          <cell r="G111">
            <v>-34573.24</v>
          </cell>
          <cell r="I111">
            <v>-34573.24</v>
          </cell>
          <cell r="J111">
            <v>2220</v>
          </cell>
        </row>
        <row r="112">
          <cell r="A112" t="str">
            <v>230650</v>
          </cell>
          <cell r="C112">
            <v>230650</v>
          </cell>
          <cell r="D112" t="str">
            <v>EE garnishments withholdi</v>
          </cell>
          <cell r="F112">
            <v>0</v>
          </cell>
          <cell r="G112">
            <v>-1240.1500000000001</v>
          </cell>
          <cell r="I112">
            <v>-1240.1500000000001</v>
          </cell>
          <cell r="J112">
            <v>2220</v>
          </cell>
        </row>
        <row r="113">
          <cell r="A113" t="str">
            <v>80000230650</v>
          </cell>
          <cell r="B113">
            <v>80000</v>
          </cell>
          <cell r="C113">
            <v>230650</v>
          </cell>
          <cell r="D113" t="str">
            <v>EE garnishments withholdi</v>
          </cell>
          <cell r="E113" t="str">
            <v>Administration</v>
          </cell>
          <cell r="F113">
            <v>0</v>
          </cell>
          <cell r="G113">
            <v>1240.1500000000001</v>
          </cell>
          <cell r="I113">
            <v>1240.1500000000001</v>
          </cell>
          <cell r="J113">
            <v>2220</v>
          </cell>
        </row>
        <row r="114">
          <cell r="A114" t="str">
            <v>230680</v>
          </cell>
          <cell r="C114">
            <v>230680</v>
          </cell>
          <cell r="D114" t="str">
            <v>EE charitable giving with</v>
          </cell>
          <cell r="F114">
            <v>0</v>
          </cell>
          <cell r="G114">
            <v>-108</v>
          </cell>
          <cell r="I114">
            <v>-108</v>
          </cell>
          <cell r="J114">
            <v>2220</v>
          </cell>
        </row>
        <row r="115">
          <cell r="A115" t="str">
            <v>80000230680</v>
          </cell>
          <cell r="B115">
            <v>80000</v>
          </cell>
          <cell r="C115">
            <v>230680</v>
          </cell>
          <cell r="D115" t="str">
            <v>EE charitable giving with</v>
          </cell>
          <cell r="E115" t="str">
            <v>Administration</v>
          </cell>
          <cell r="F115">
            <v>0</v>
          </cell>
          <cell r="G115">
            <v>108</v>
          </cell>
          <cell r="I115">
            <v>108</v>
          </cell>
          <cell r="J115">
            <v>2220</v>
          </cell>
        </row>
        <row r="116">
          <cell r="A116" t="str">
            <v>230730</v>
          </cell>
          <cell r="C116">
            <v>230730</v>
          </cell>
          <cell r="D116" t="str">
            <v>EE other withholding</v>
          </cell>
          <cell r="F116">
            <v>0</v>
          </cell>
          <cell r="G116">
            <v>-26158.18</v>
          </cell>
          <cell r="I116">
            <v>-26158.18</v>
          </cell>
          <cell r="J116">
            <v>2220</v>
          </cell>
        </row>
        <row r="117">
          <cell r="A117" t="str">
            <v>80000230730</v>
          </cell>
          <cell r="B117">
            <v>80000</v>
          </cell>
          <cell r="C117">
            <v>230730</v>
          </cell>
          <cell r="D117" t="str">
            <v>EE other withholding</v>
          </cell>
          <cell r="E117" t="str">
            <v>Administration</v>
          </cell>
          <cell r="F117">
            <v>0</v>
          </cell>
          <cell r="G117">
            <v>20667.009999999998</v>
          </cell>
          <cell r="I117">
            <v>20667.009999999998</v>
          </cell>
          <cell r="J117">
            <v>2220</v>
          </cell>
        </row>
        <row r="118">
          <cell r="A118" t="str">
            <v>231010</v>
          </cell>
          <cell r="C118">
            <v>231010</v>
          </cell>
          <cell r="D118" t="str">
            <v>Med/pharm insurance payab</v>
          </cell>
          <cell r="F118">
            <v>0</v>
          </cell>
          <cell r="G118">
            <v>-271842.71000000002</v>
          </cell>
          <cell r="I118">
            <v>-271842.71000000002</v>
          </cell>
          <cell r="J118">
            <v>2220</v>
          </cell>
        </row>
        <row r="119">
          <cell r="A119" t="str">
            <v>231050</v>
          </cell>
          <cell r="C119">
            <v>231050</v>
          </cell>
          <cell r="D119" t="str">
            <v>IBNR for self insur benef</v>
          </cell>
          <cell r="F119">
            <v>0</v>
          </cell>
          <cell r="G119">
            <v>-779733.26</v>
          </cell>
          <cell r="I119">
            <v>-779733.26</v>
          </cell>
          <cell r="J119">
            <v>2220</v>
          </cell>
        </row>
        <row r="120">
          <cell r="A120" t="str">
            <v>80050231050</v>
          </cell>
          <cell r="B120">
            <v>80050</v>
          </cell>
          <cell r="C120">
            <v>231050</v>
          </cell>
          <cell r="D120" t="str">
            <v>IBNR for self insur benef</v>
          </cell>
          <cell r="E120" t="str">
            <v>Hud</v>
          </cell>
          <cell r="F120">
            <v>0</v>
          </cell>
          <cell r="G120">
            <v>-55319.15</v>
          </cell>
          <cell r="I120">
            <v>-55319.15</v>
          </cell>
          <cell r="J120">
            <v>2220</v>
          </cell>
        </row>
        <row r="121">
          <cell r="A121" t="str">
            <v>80010231050</v>
          </cell>
          <cell r="B121">
            <v>80010</v>
          </cell>
          <cell r="C121">
            <v>231050</v>
          </cell>
          <cell r="D121" t="str">
            <v>IBNR for self insur benef</v>
          </cell>
          <cell r="E121" t="str">
            <v>Administration - Executive</v>
          </cell>
          <cell r="F121">
            <v>0</v>
          </cell>
          <cell r="G121">
            <v>55319.15</v>
          </cell>
          <cell r="I121">
            <v>55319.15</v>
          </cell>
          <cell r="J121">
            <v>2220</v>
          </cell>
        </row>
        <row r="122">
          <cell r="A122" t="str">
            <v>231100</v>
          </cell>
          <cell r="C122">
            <v>231100</v>
          </cell>
          <cell r="D122" t="str">
            <v>Accrued 403b emplyr core</v>
          </cell>
          <cell r="F122">
            <v>0</v>
          </cell>
          <cell r="G122">
            <v>-1948225.81</v>
          </cell>
          <cell r="I122">
            <v>-1948225.81</v>
          </cell>
          <cell r="J122">
            <v>2220</v>
          </cell>
        </row>
        <row r="123">
          <cell r="A123" t="str">
            <v>231101</v>
          </cell>
          <cell r="C123">
            <v>231101</v>
          </cell>
          <cell r="D123" t="str">
            <v>Accrued 403b forfeitures</v>
          </cell>
          <cell r="F123">
            <v>0</v>
          </cell>
          <cell r="G123">
            <v>-630005.28</v>
          </cell>
          <cell r="I123">
            <v>-630005.28</v>
          </cell>
          <cell r="J123">
            <v>2220</v>
          </cell>
        </row>
        <row r="124">
          <cell r="A124" t="str">
            <v>83199231101</v>
          </cell>
          <cell r="B124">
            <v>83199</v>
          </cell>
          <cell r="C124">
            <v>231101</v>
          </cell>
          <cell r="D124" t="str">
            <v>Accrued 403b forfeitures</v>
          </cell>
          <cell r="E124" t="str">
            <v>Employee Benefits WD</v>
          </cell>
          <cell r="F124">
            <v>0</v>
          </cell>
          <cell r="G124">
            <v>848296.2</v>
          </cell>
          <cell r="I124">
            <v>848296.2</v>
          </cell>
          <cell r="J124">
            <v>2220</v>
          </cell>
        </row>
        <row r="125">
          <cell r="A125" t="str">
            <v>231110</v>
          </cell>
          <cell r="C125">
            <v>231110</v>
          </cell>
          <cell r="D125" t="str">
            <v>Accrued 403b employer mat</v>
          </cell>
          <cell r="F125">
            <v>0</v>
          </cell>
          <cell r="G125">
            <v>5954.97</v>
          </cell>
          <cell r="I125">
            <v>5954.97</v>
          </cell>
          <cell r="J125">
            <v>2220</v>
          </cell>
        </row>
        <row r="126">
          <cell r="A126"/>
          <cell r="F126"/>
          <cell r="G126"/>
          <cell r="I126">
            <v>-3334433.81</v>
          </cell>
          <cell r="J126" t="str">
            <v>2220 Total</v>
          </cell>
        </row>
        <row r="127">
          <cell r="A127" t="str">
            <v>80000205100</v>
          </cell>
          <cell r="B127">
            <v>80000</v>
          </cell>
          <cell r="C127">
            <v>205100</v>
          </cell>
          <cell r="D127" t="str">
            <v>RE ST liab operating leas</v>
          </cell>
          <cell r="E127" t="str">
            <v>Administration</v>
          </cell>
          <cell r="F127">
            <v>0</v>
          </cell>
          <cell r="G127">
            <v>-266405.2</v>
          </cell>
          <cell r="I127">
            <v>-266405.2</v>
          </cell>
          <cell r="J127">
            <v>2230</v>
          </cell>
        </row>
        <row r="128">
          <cell r="A128" t="str">
            <v>257100</v>
          </cell>
          <cell r="C128">
            <v>257100</v>
          </cell>
          <cell r="D128" t="str">
            <v>RE LT liab operating leas</v>
          </cell>
          <cell r="F128">
            <v>0</v>
          </cell>
          <cell r="G128">
            <v>-988867.04</v>
          </cell>
          <cell r="I128">
            <v>-988867.04</v>
          </cell>
          <cell r="J128">
            <v>2230</v>
          </cell>
        </row>
        <row r="129">
          <cell r="A129" t="str">
            <v>80000257100</v>
          </cell>
          <cell r="B129">
            <v>80000</v>
          </cell>
          <cell r="C129">
            <v>257100</v>
          </cell>
          <cell r="D129" t="str">
            <v>RE LT liab operating leas</v>
          </cell>
          <cell r="E129" t="str">
            <v>Administration</v>
          </cell>
          <cell r="F129">
            <v>0</v>
          </cell>
          <cell r="G129">
            <v>988867.04</v>
          </cell>
          <cell r="I129">
            <v>988867.04</v>
          </cell>
          <cell r="J129">
            <v>2230</v>
          </cell>
        </row>
        <row r="130">
          <cell r="A130"/>
          <cell r="F130"/>
          <cell r="G130"/>
          <cell r="I130">
            <v>-266405.19999999995</v>
          </cell>
          <cell r="J130" t="str">
            <v>2230 Total</v>
          </cell>
        </row>
        <row r="131">
          <cell r="A131" t="str">
            <v>199009</v>
          </cell>
          <cell r="C131">
            <v>199009</v>
          </cell>
          <cell r="D131" t="str">
            <v>IC LT prepaid info system</v>
          </cell>
          <cell r="F131">
            <v>0</v>
          </cell>
          <cell r="G131">
            <v>14242630.859999999</v>
          </cell>
          <cell r="I131">
            <v>14242630.859999999</v>
          </cell>
          <cell r="J131">
            <v>2330</v>
          </cell>
        </row>
        <row r="132">
          <cell r="A132" t="str">
            <v>259009</v>
          </cell>
          <cell r="C132">
            <v>259009</v>
          </cell>
          <cell r="D132" t="str">
            <v>IC LT debt net of curr po</v>
          </cell>
          <cell r="F132">
            <v>0</v>
          </cell>
          <cell r="G132">
            <v>-78262197.519999996</v>
          </cell>
          <cell r="I132">
            <v>-78262197.519999996</v>
          </cell>
          <cell r="J132">
            <v>2330</v>
          </cell>
        </row>
        <row r="133">
          <cell r="A133" t="str">
            <v>80000259009</v>
          </cell>
          <cell r="B133">
            <v>80000</v>
          </cell>
          <cell r="C133">
            <v>259009</v>
          </cell>
          <cell r="D133" t="str">
            <v>IC LT debt net of curr po</v>
          </cell>
          <cell r="E133" t="str">
            <v>Administration</v>
          </cell>
          <cell r="F133">
            <v>0</v>
          </cell>
          <cell r="G133">
            <v>-2852743</v>
          </cell>
          <cell r="I133">
            <v>-2852743</v>
          </cell>
          <cell r="J133">
            <v>2330</v>
          </cell>
        </row>
        <row r="134">
          <cell r="A134" t="str">
            <v>80010259009</v>
          </cell>
          <cell r="B134">
            <v>80010</v>
          </cell>
          <cell r="C134">
            <v>259009</v>
          </cell>
          <cell r="D134" t="str">
            <v>IC LT debt net of curr po</v>
          </cell>
          <cell r="E134" t="str">
            <v>Administration - Executive</v>
          </cell>
          <cell r="F134">
            <v>0</v>
          </cell>
          <cell r="G134">
            <v>71458</v>
          </cell>
          <cell r="I134">
            <v>71458</v>
          </cell>
          <cell r="J134">
            <v>2330</v>
          </cell>
        </row>
        <row r="135">
          <cell r="A135"/>
          <cell r="F135"/>
          <cell r="G135"/>
          <cell r="I135">
            <v>-66800851.659999996</v>
          </cell>
          <cell r="J135" t="str">
            <v>2330 Total</v>
          </cell>
        </row>
        <row r="136">
          <cell r="A136" t="str">
            <v>80010270000</v>
          </cell>
          <cell r="B136">
            <v>80010</v>
          </cell>
          <cell r="C136">
            <v>270000</v>
          </cell>
          <cell r="D136" t="str">
            <v>Unrest NA BB/retained ear</v>
          </cell>
          <cell r="E136" t="str">
            <v>Administration - Executive</v>
          </cell>
          <cell r="F136">
            <v>0</v>
          </cell>
          <cell r="G136">
            <v>-24009929.260000002</v>
          </cell>
          <cell r="I136">
            <v>-24009929.260000002</v>
          </cell>
          <cell r="J136">
            <v>2410</v>
          </cell>
        </row>
        <row r="137">
          <cell r="A137" t="str">
            <v>80050270000</v>
          </cell>
          <cell r="B137">
            <v>80050</v>
          </cell>
          <cell r="C137">
            <v>270000</v>
          </cell>
          <cell r="D137" t="str">
            <v>Unrest NA BB/retained ear</v>
          </cell>
          <cell r="E137" t="str">
            <v>Hud</v>
          </cell>
          <cell r="F137">
            <v>0</v>
          </cell>
          <cell r="G137">
            <v>-400992.76</v>
          </cell>
          <cell r="I137">
            <v>-400992.76</v>
          </cell>
          <cell r="J137">
            <v>2410</v>
          </cell>
        </row>
        <row r="138">
          <cell r="A138" t="str">
            <v>81205270000</v>
          </cell>
          <cell r="B138">
            <v>81205</v>
          </cell>
          <cell r="C138">
            <v>270000</v>
          </cell>
          <cell r="D138" t="str">
            <v>Unrest NA BB/retained ear</v>
          </cell>
          <cell r="E138" t="str">
            <v>COVID-19</v>
          </cell>
          <cell r="F138">
            <v>0</v>
          </cell>
          <cell r="G138">
            <v>-305217.73</v>
          </cell>
          <cell r="I138">
            <v>-305217.73</v>
          </cell>
          <cell r="J138">
            <v>2410</v>
          </cell>
        </row>
        <row r="139">
          <cell r="A139" t="str">
            <v>43005270000</v>
          </cell>
          <cell r="B139">
            <v>43005</v>
          </cell>
          <cell r="C139">
            <v>270000</v>
          </cell>
          <cell r="D139" t="str">
            <v>Unrest NA BB/retained ear</v>
          </cell>
          <cell r="E139" t="str">
            <v>Skilled Nursing Facilities</v>
          </cell>
          <cell r="F139">
            <v>0</v>
          </cell>
          <cell r="G139">
            <v>-295611.84999999998</v>
          </cell>
          <cell r="I139">
            <v>-295611.84999999998</v>
          </cell>
          <cell r="J139">
            <v>2410</v>
          </cell>
        </row>
        <row r="140">
          <cell r="A140" t="str">
            <v>80053270000</v>
          </cell>
          <cell r="B140">
            <v>80053</v>
          </cell>
          <cell r="C140">
            <v>270000</v>
          </cell>
          <cell r="D140" t="str">
            <v>Unrest NA BB/retained ear</v>
          </cell>
          <cell r="E140" t="str">
            <v>Gottlieb Memorial Hospital</v>
          </cell>
          <cell r="F140">
            <v>0</v>
          </cell>
          <cell r="G140">
            <v>-236676.04</v>
          </cell>
          <cell r="I140">
            <v>-236676.04</v>
          </cell>
          <cell r="J140">
            <v>2410</v>
          </cell>
        </row>
        <row r="141">
          <cell r="A141" t="str">
            <v>80056270000</v>
          </cell>
          <cell r="B141">
            <v>80056</v>
          </cell>
          <cell r="C141">
            <v>270000</v>
          </cell>
          <cell r="D141" t="str">
            <v>Unrest NA BB/retained ear</v>
          </cell>
          <cell r="E141" t="str">
            <v>PACE RHM</v>
          </cell>
          <cell r="F141">
            <v>0</v>
          </cell>
          <cell r="G141">
            <v>-224121.29</v>
          </cell>
          <cell r="I141">
            <v>-224121.29</v>
          </cell>
          <cell r="J141">
            <v>2410</v>
          </cell>
        </row>
        <row r="142">
          <cell r="A142" t="str">
            <v>76099270000</v>
          </cell>
          <cell r="B142">
            <v>76099</v>
          </cell>
          <cell r="C142">
            <v>270000</v>
          </cell>
          <cell r="D142" t="str">
            <v>Unrest NA BB/retained ear</v>
          </cell>
          <cell r="E142" t="str">
            <v>Materials Management</v>
          </cell>
          <cell r="F142">
            <v>0</v>
          </cell>
          <cell r="G142">
            <v>-217056.4</v>
          </cell>
          <cell r="I142">
            <v>-217056.4</v>
          </cell>
          <cell r="J142">
            <v>2410</v>
          </cell>
        </row>
        <row r="143">
          <cell r="A143" t="str">
            <v>80022270000</v>
          </cell>
          <cell r="B143">
            <v>80022</v>
          </cell>
          <cell r="C143">
            <v>270000</v>
          </cell>
          <cell r="D143" t="str">
            <v>Unrest NA BB/retained ear</v>
          </cell>
          <cell r="E143" t="str">
            <v>St Dominic Villa</v>
          </cell>
          <cell r="F143">
            <v>0</v>
          </cell>
          <cell r="G143">
            <v>-112656.42</v>
          </cell>
          <cell r="I143">
            <v>-112656.42</v>
          </cell>
          <cell r="J143">
            <v>2410</v>
          </cell>
        </row>
        <row r="144">
          <cell r="A144" t="str">
            <v>84070270000</v>
          </cell>
          <cell r="B144">
            <v>84070</v>
          </cell>
          <cell r="C144">
            <v>270000</v>
          </cell>
          <cell r="D144" t="str">
            <v>Unrest NA BB/retained ear</v>
          </cell>
          <cell r="E144" t="str">
            <v>Intake and Enrollment</v>
          </cell>
          <cell r="F144">
            <v>0</v>
          </cell>
          <cell r="G144">
            <v>-10504.96</v>
          </cell>
          <cell r="I144">
            <v>-10504.96</v>
          </cell>
          <cell r="J144">
            <v>2410</v>
          </cell>
        </row>
        <row r="145">
          <cell r="A145" t="str">
            <v>77500270000</v>
          </cell>
          <cell r="B145">
            <v>77500</v>
          </cell>
          <cell r="C145">
            <v>270000</v>
          </cell>
          <cell r="D145" t="str">
            <v>Unrest NA BB/retained ear</v>
          </cell>
          <cell r="E145" t="str">
            <v>Case Management</v>
          </cell>
          <cell r="F145">
            <v>0</v>
          </cell>
          <cell r="G145">
            <v>-331.16</v>
          </cell>
          <cell r="I145">
            <v>-331.16</v>
          </cell>
          <cell r="J145">
            <v>2410</v>
          </cell>
        </row>
        <row r="146">
          <cell r="A146" t="str">
            <v>83197270000</v>
          </cell>
          <cell r="B146">
            <v>83197</v>
          </cell>
          <cell r="C146">
            <v>270000</v>
          </cell>
          <cell r="D146" t="str">
            <v>Unrest NA BB/retained ear</v>
          </cell>
          <cell r="E146" t="str">
            <v>Termed Dept</v>
          </cell>
          <cell r="F146">
            <v>0</v>
          </cell>
          <cell r="G146">
            <v>-29.64</v>
          </cell>
          <cell r="I146">
            <v>-29.64</v>
          </cell>
          <cell r="J146">
            <v>2410</v>
          </cell>
        </row>
        <row r="147">
          <cell r="A147" t="str">
            <v>80039270000</v>
          </cell>
          <cell r="B147">
            <v>80039</v>
          </cell>
          <cell r="C147">
            <v>270000</v>
          </cell>
          <cell r="D147" t="str">
            <v>Unrest NA BB/retained ear</v>
          </cell>
          <cell r="E147" t="str">
            <v>A.B. Care-Austin</v>
          </cell>
          <cell r="F147">
            <v>0</v>
          </cell>
          <cell r="G147">
            <v>6</v>
          </cell>
          <cell r="I147">
            <v>6</v>
          </cell>
          <cell r="J147">
            <v>2410</v>
          </cell>
        </row>
        <row r="148">
          <cell r="A148" t="str">
            <v>23300270000</v>
          </cell>
          <cell r="B148">
            <v>23300</v>
          </cell>
          <cell r="C148">
            <v>270000</v>
          </cell>
          <cell r="D148" t="str">
            <v>Unrest NA BB/retained ear</v>
          </cell>
          <cell r="E148" t="str">
            <v>Recreational Therapy</v>
          </cell>
          <cell r="F148">
            <v>0</v>
          </cell>
          <cell r="G148">
            <v>308.72000000000003</v>
          </cell>
          <cell r="I148">
            <v>308.72000000000003</v>
          </cell>
          <cell r="J148">
            <v>2410</v>
          </cell>
        </row>
        <row r="149">
          <cell r="A149" t="str">
            <v>76300270000</v>
          </cell>
          <cell r="B149">
            <v>76300</v>
          </cell>
          <cell r="C149">
            <v>270000</v>
          </cell>
          <cell r="D149" t="str">
            <v>Unrest NA BB/retained ear</v>
          </cell>
          <cell r="E149" t="str">
            <v>Environmental Services</v>
          </cell>
          <cell r="F149">
            <v>0</v>
          </cell>
          <cell r="G149">
            <v>336.47</v>
          </cell>
          <cell r="I149">
            <v>336.47</v>
          </cell>
          <cell r="J149">
            <v>2410</v>
          </cell>
        </row>
        <row r="150">
          <cell r="A150" t="str">
            <v>80038270000</v>
          </cell>
          <cell r="B150">
            <v>80038</v>
          </cell>
          <cell r="C150">
            <v>270000</v>
          </cell>
          <cell r="D150" t="str">
            <v>Unrest NA BB/retained ear</v>
          </cell>
          <cell r="E150" t="str">
            <v>A.B. Care-Albany</v>
          </cell>
          <cell r="F150">
            <v>0</v>
          </cell>
          <cell r="G150">
            <v>451.82</v>
          </cell>
          <cell r="I150">
            <v>451.82</v>
          </cell>
          <cell r="J150">
            <v>2410</v>
          </cell>
        </row>
        <row r="151">
          <cell r="A151" t="str">
            <v>81208270000</v>
          </cell>
          <cell r="B151">
            <v>81208</v>
          </cell>
          <cell r="C151">
            <v>270000</v>
          </cell>
          <cell r="D151" t="str">
            <v>Unrest NA BB/retained ear</v>
          </cell>
          <cell r="E151" t="str">
            <v>COVID-19 Vaccine</v>
          </cell>
          <cell r="F151">
            <v>0</v>
          </cell>
          <cell r="G151">
            <v>565.55999999999995</v>
          </cell>
          <cell r="I151">
            <v>565.55999999999995</v>
          </cell>
          <cell r="J151">
            <v>2410</v>
          </cell>
        </row>
        <row r="152">
          <cell r="A152" t="str">
            <v>76500270000</v>
          </cell>
          <cell r="B152">
            <v>76500</v>
          </cell>
          <cell r="C152">
            <v>270000</v>
          </cell>
          <cell r="D152" t="str">
            <v>Unrest NA BB/retained ear</v>
          </cell>
          <cell r="E152" t="str">
            <v>Clinical Nutrition</v>
          </cell>
          <cell r="F152">
            <v>0</v>
          </cell>
          <cell r="G152">
            <v>572.75</v>
          </cell>
          <cell r="I152">
            <v>572.75</v>
          </cell>
          <cell r="J152">
            <v>2410</v>
          </cell>
        </row>
        <row r="153">
          <cell r="A153" t="str">
            <v>43100270000</v>
          </cell>
          <cell r="B153">
            <v>43100</v>
          </cell>
          <cell r="C153">
            <v>270000</v>
          </cell>
          <cell r="D153" t="str">
            <v>Unrest NA BB/retained ear</v>
          </cell>
          <cell r="E153" t="str">
            <v>Assisted Living</v>
          </cell>
          <cell r="F153">
            <v>0</v>
          </cell>
          <cell r="G153">
            <v>3252.32</v>
          </cell>
          <cell r="I153">
            <v>3252.32</v>
          </cell>
          <cell r="J153">
            <v>2410</v>
          </cell>
        </row>
        <row r="154">
          <cell r="A154" t="str">
            <v>23900270000</v>
          </cell>
          <cell r="B154">
            <v>23900</v>
          </cell>
          <cell r="C154">
            <v>270000</v>
          </cell>
          <cell r="D154" t="str">
            <v>Unrest NA BB/retained ear</v>
          </cell>
          <cell r="E154" t="str">
            <v>Rehabilitation - Other</v>
          </cell>
          <cell r="F154">
            <v>0</v>
          </cell>
          <cell r="G154">
            <v>3998.9</v>
          </cell>
          <cell r="I154">
            <v>3998.9</v>
          </cell>
          <cell r="J154">
            <v>2410</v>
          </cell>
        </row>
        <row r="155">
          <cell r="A155" t="str">
            <v>80099270000</v>
          </cell>
          <cell r="B155">
            <v>80099</v>
          </cell>
          <cell r="C155">
            <v>270000</v>
          </cell>
          <cell r="D155" t="str">
            <v>Unrest NA BB/retained ear</v>
          </cell>
          <cell r="E155" t="str">
            <v>Rebill- Payroll</v>
          </cell>
          <cell r="F155">
            <v>0</v>
          </cell>
          <cell r="G155">
            <v>12826.04</v>
          </cell>
          <cell r="I155">
            <v>12826.04</v>
          </cell>
          <cell r="J155">
            <v>2410</v>
          </cell>
        </row>
        <row r="156">
          <cell r="A156" t="str">
            <v>82500270000</v>
          </cell>
          <cell r="B156">
            <v>82500</v>
          </cell>
          <cell r="C156">
            <v>270000</v>
          </cell>
          <cell r="D156" t="str">
            <v>Unrest NA BB/retained ear</v>
          </cell>
          <cell r="E156" t="str">
            <v>HR Admin</v>
          </cell>
          <cell r="F156">
            <v>0</v>
          </cell>
          <cell r="G156">
            <v>16600</v>
          </cell>
          <cell r="I156">
            <v>16600</v>
          </cell>
          <cell r="J156">
            <v>2410</v>
          </cell>
        </row>
        <row r="157">
          <cell r="A157" t="str">
            <v>58252270000</v>
          </cell>
          <cell r="B157">
            <v>58252</v>
          </cell>
          <cell r="C157">
            <v>270000</v>
          </cell>
          <cell r="D157" t="str">
            <v>Unrest NA BB/retained ear</v>
          </cell>
          <cell r="E157" t="str">
            <v>Transition Specialist</v>
          </cell>
          <cell r="F157">
            <v>0</v>
          </cell>
          <cell r="G157">
            <v>19214.150000000001</v>
          </cell>
          <cell r="I157">
            <v>19214.150000000001</v>
          </cell>
          <cell r="J157">
            <v>2410</v>
          </cell>
        </row>
        <row r="158">
          <cell r="A158" t="str">
            <v>75900270000</v>
          </cell>
          <cell r="B158">
            <v>75900</v>
          </cell>
          <cell r="C158">
            <v>270000</v>
          </cell>
          <cell r="D158" t="str">
            <v>Unrest NA BB/retained ear</v>
          </cell>
          <cell r="E158" t="str">
            <v>Outpatient Centers - Other</v>
          </cell>
          <cell r="F158">
            <v>0</v>
          </cell>
          <cell r="G158">
            <v>20118.43</v>
          </cell>
          <cell r="I158">
            <v>20118.43</v>
          </cell>
          <cell r="J158">
            <v>2410</v>
          </cell>
        </row>
        <row r="159">
          <cell r="A159" t="str">
            <v>78700270000</v>
          </cell>
          <cell r="B159">
            <v>78700</v>
          </cell>
          <cell r="C159">
            <v>270000</v>
          </cell>
          <cell r="D159" t="str">
            <v>Unrest NA BB/retained ear</v>
          </cell>
          <cell r="E159" t="str">
            <v>Social Services</v>
          </cell>
          <cell r="F159">
            <v>0</v>
          </cell>
          <cell r="G159">
            <v>29932.94</v>
          </cell>
          <cell r="I159">
            <v>29932.94</v>
          </cell>
          <cell r="J159">
            <v>2410</v>
          </cell>
        </row>
        <row r="160">
          <cell r="A160" t="str">
            <v>80051270000</v>
          </cell>
          <cell r="B160">
            <v>80051</v>
          </cell>
          <cell r="C160">
            <v>270000</v>
          </cell>
          <cell r="D160" t="str">
            <v>Unrest NA BB/retained ear</v>
          </cell>
          <cell r="E160" t="str">
            <v>Clinton Iowa</v>
          </cell>
          <cell r="F160">
            <v>0</v>
          </cell>
          <cell r="G160">
            <v>53103.89</v>
          </cell>
          <cell r="I160">
            <v>53103.89</v>
          </cell>
          <cell r="J160">
            <v>2410</v>
          </cell>
        </row>
        <row r="161">
          <cell r="A161" t="str">
            <v>80052270000</v>
          </cell>
          <cell r="B161">
            <v>80052</v>
          </cell>
          <cell r="C161">
            <v>270000</v>
          </cell>
          <cell r="D161" t="str">
            <v>Unrest NA BB/retained ear</v>
          </cell>
          <cell r="E161" t="str">
            <v>Mason City Iowa</v>
          </cell>
          <cell r="F161">
            <v>0</v>
          </cell>
          <cell r="G161">
            <v>58471.8</v>
          </cell>
          <cell r="I161">
            <v>58471.8</v>
          </cell>
          <cell r="J161">
            <v>2410</v>
          </cell>
        </row>
        <row r="162">
          <cell r="A162" t="str">
            <v>80054270000</v>
          </cell>
          <cell r="B162">
            <v>80054</v>
          </cell>
          <cell r="C162">
            <v>270000</v>
          </cell>
          <cell r="D162" t="str">
            <v>Unrest NA BB/retained ear</v>
          </cell>
          <cell r="E162" t="str">
            <v>Sioux City</v>
          </cell>
          <cell r="F162">
            <v>0</v>
          </cell>
          <cell r="G162">
            <v>63070.09</v>
          </cell>
          <cell r="I162">
            <v>63070.09</v>
          </cell>
          <cell r="J162">
            <v>2410</v>
          </cell>
        </row>
        <row r="163">
          <cell r="A163" t="str">
            <v>83199270000</v>
          </cell>
          <cell r="B163">
            <v>83199</v>
          </cell>
          <cell r="C163">
            <v>270000</v>
          </cell>
          <cell r="D163" t="str">
            <v>Unrest NA BB/retained ear</v>
          </cell>
          <cell r="E163" t="str">
            <v>Employee Benefits WD</v>
          </cell>
          <cell r="F163">
            <v>0</v>
          </cell>
          <cell r="G163">
            <v>84988.66</v>
          </cell>
          <cell r="I163">
            <v>84988.66</v>
          </cell>
          <cell r="J163">
            <v>2410</v>
          </cell>
        </row>
        <row r="164">
          <cell r="A164" t="str">
            <v>58253270000</v>
          </cell>
          <cell r="B164">
            <v>58253</v>
          </cell>
          <cell r="C164">
            <v>270000</v>
          </cell>
          <cell r="D164" t="str">
            <v>Unrest NA BB/retained ear</v>
          </cell>
          <cell r="E164" t="str">
            <v>Leveraging ACE and NICHE SNF</v>
          </cell>
          <cell r="F164">
            <v>0</v>
          </cell>
          <cell r="G164">
            <v>126900.23</v>
          </cell>
          <cell r="I164">
            <v>126900.23</v>
          </cell>
          <cell r="J164">
            <v>2410</v>
          </cell>
        </row>
        <row r="165">
          <cell r="A165" t="str">
            <v>81800270000</v>
          </cell>
          <cell r="B165">
            <v>81800</v>
          </cell>
          <cell r="C165">
            <v>270000</v>
          </cell>
          <cell r="D165" t="str">
            <v>Unrest NA BB/retained ear</v>
          </cell>
          <cell r="E165" t="str">
            <v>Operations Management</v>
          </cell>
          <cell r="F165">
            <v>0</v>
          </cell>
          <cell r="G165">
            <v>161257.46</v>
          </cell>
          <cell r="I165">
            <v>161257.46</v>
          </cell>
          <cell r="J165">
            <v>2410</v>
          </cell>
        </row>
        <row r="166">
          <cell r="A166" t="str">
            <v>76900270000</v>
          </cell>
          <cell r="B166">
            <v>76900</v>
          </cell>
          <cell r="C166">
            <v>270000</v>
          </cell>
          <cell r="D166" t="str">
            <v>Unrest NA BB/retained ear</v>
          </cell>
          <cell r="E166" t="str">
            <v>Plant Operations</v>
          </cell>
          <cell r="F166">
            <v>0</v>
          </cell>
          <cell r="G166">
            <v>164750.14000000001</v>
          </cell>
          <cell r="I166">
            <v>164750.14000000001</v>
          </cell>
          <cell r="J166">
            <v>2410</v>
          </cell>
        </row>
        <row r="167">
          <cell r="A167" t="str">
            <v>10005270000</v>
          </cell>
          <cell r="B167">
            <v>10005</v>
          </cell>
          <cell r="C167">
            <v>270000</v>
          </cell>
          <cell r="D167" t="str">
            <v>Unrest NA BB/retained ear</v>
          </cell>
          <cell r="E167" t="str">
            <v>Nurse Administration</v>
          </cell>
          <cell r="F167">
            <v>0</v>
          </cell>
          <cell r="G167">
            <v>186188.52</v>
          </cell>
          <cell r="I167">
            <v>186188.52</v>
          </cell>
          <cell r="J167">
            <v>2410</v>
          </cell>
        </row>
        <row r="168">
          <cell r="A168" t="str">
            <v>80069270000</v>
          </cell>
          <cell r="B168">
            <v>80069</v>
          </cell>
          <cell r="C168">
            <v>270000</v>
          </cell>
          <cell r="D168" t="str">
            <v>Unrest NA BB/retained ear</v>
          </cell>
          <cell r="E168" t="str">
            <v>Mary Free Bed</v>
          </cell>
          <cell r="F168">
            <v>0</v>
          </cell>
          <cell r="G168">
            <v>723022.44</v>
          </cell>
          <cell r="I168">
            <v>723022.44</v>
          </cell>
          <cell r="J168">
            <v>2410</v>
          </cell>
        </row>
        <row r="169">
          <cell r="A169" t="str">
            <v>80019270000</v>
          </cell>
          <cell r="B169">
            <v>80019</v>
          </cell>
          <cell r="C169">
            <v>270000</v>
          </cell>
          <cell r="D169" t="str">
            <v>Unrest NA BB/retained ear</v>
          </cell>
          <cell r="E169" t="str">
            <v>Term</v>
          </cell>
          <cell r="F169">
            <v>0</v>
          </cell>
          <cell r="G169">
            <v>1014376.38</v>
          </cell>
          <cell r="I169">
            <v>1014376.38</v>
          </cell>
          <cell r="J169">
            <v>2410</v>
          </cell>
        </row>
        <row r="170">
          <cell r="A170" t="str">
            <v>80570270000</v>
          </cell>
          <cell r="B170">
            <v>80570</v>
          </cell>
          <cell r="C170">
            <v>270000</v>
          </cell>
          <cell r="D170" t="str">
            <v>Unrest NA BB/retained ear</v>
          </cell>
          <cell r="E170" t="str">
            <v>Clinical Services</v>
          </cell>
          <cell r="F170">
            <v>0</v>
          </cell>
          <cell r="G170">
            <v>1145557.03</v>
          </cell>
          <cell r="I170">
            <v>1145557.03</v>
          </cell>
          <cell r="J170">
            <v>2410</v>
          </cell>
        </row>
        <row r="171">
          <cell r="A171" t="str">
            <v>80100270000</v>
          </cell>
          <cell r="B171">
            <v>80100</v>
          </cell>
          <cell r="C171">
            <v>270000</v>
          </cell>
          <cell r="D171" t="str">
            <v>Unrest NA BB/retained ear</v>
          </cell>
          <cell r="E171" t="str">
            <v>Marketing</v>
          </cell>
          <cell r="F171">
            <v>0</v>
          </cell>
          <cell r="G171">
            <v>1922056.05</v>
          </cell>
          <cell r="I171">
            <v>1922056.05</v>
          </cell>
          <cell r="J171">
            <v>2410</v>
          </cell>
        </row>
        <row r="172">
          <cell r="A172" t="str">
            <v>80500270000</v>
          </cell>
          <cell r="B172">
            <v>80500</v>
          </cell>
          <cell r="C172">
            <v>270000</v>
          </cell>
          <cell r="D172" t="str">
            <v>Unrest NA BB/retained ear</v>
          </cell>
          <cell r="E172" t="str">
            <v>Medical Staff</v>
          </cell>
          <cell r="F172">
            <v>0</v>
          </cell>
          <cell r="G172">
            <v>3118795.47</v>
          </cell>
          <cell r="I172">
            <v>3118795.47</v>
          </cell>
          <cell r="J172">
            <v>2410</v>
          </cell>
        </row>
        <row r="173">
          <cell r="A173" t="str">
            <v>83000270000</v>
          </cell>
          <cell r="B173">
            <v>83000</v>
          </cell>
          <cell r="C173">
            <v>270000</v>
          </cell>
          <cell r="D173" t="str">
            <v>Unrest NA BB/retained ear</v>
          </cell>
          <cell r="E173" t="str">
            <v>Human Resources</v>
          </cell>
          <cell r="F173">
            <v>0</v>
          </cell>
          <cell r="G173">
            <v>4718813.8499999996</v>
          </cell>
          <cell r="I173">
            <v>4718813.8499999996</v>
          </cell>
          <cell r="J173">
            <v>2410</v>
          </cell>
        </row>
        <row r="174">
          <cell r="A174" t="str">
            <v>80000270000</v>
          </cell>
          <cell r="B174">
            <v>80000</v>
          </cell>
          <cell r="C174">
            <v>270000</v>
          </cell>
          <cell r="D174" t="str">
            <v>Unrest NA BB/retained ear</v>
          </cell>
          <cell r="E174" t="str">
            <v>Administration</v>
          </cell>
          <cell r="F174">
            <v>0</v>
          </cell>
          <cell r="G174">
            <v>9062154.3599999994</v>
          </cell>
          <cell r="I174">
            <v>9062154.3599999994</v>
          </cell>
          <cell r="J174">
            <v>2410</v>
          </cell>
        </row>
        <row r="175">
          <cell r="A175" t="str">
            <v>80300270000</v>
          </cell>
          <cell r="B175">
            <v>80300</v>
          </cell>
          <cell r="C175">
            <v>270000</v>
          </cell>
          <cell r="D175" t="str">
            <v>Unrest NA BB/retained ear</v>
          </cell>
          <cell r="E175" t="str">
            <v>Accounting &amp; Finance</v>
          </cell>
          <cell r="F175">
            <v>0</v>
          </cell>
          <cell r="G175">
            <v>29674264.149999999</v>
          </cell>
          <cell r="I175">
            <v>29674264.149999999</v>
          </cell>
          <cell r="J175">
            <v>2410</v>
          </cell>
        </row>
        <row r="176">
          <cell r="A176" t="str">
            <v>270000</v>
          </cell>
          <cell r="C176">
            <v>270000</v>
          </cell>
          <cell r="D176" t="str">
            <v>Unrest NA BB/retained ear</v>
          </cell>
          <cell r="F176">
            <v>0</v>
          </cell>
          <cell r="G176">
            <v>102653049.95999999</v>
          </cell>
          <cell r="I176">
            <v>102653049.95999999</v>
          </cell>
          <cell r="J176">
            <v>2410</v>
          </cell>
        </row>
        <row r="177">
          <cell r="A177" t="str">
            <v>270109</v>
          </cell>
          <cell r="C177">
            <v>270109</v>
          </cell>
          <cell r="D177" t="str">
            <v>IC unrest NA purchase act</v>
          </cell>
          <cell r="F177">
            <v>0</v>
          </cell>
          <cell r="G177">
            <v>1664456.93</v>
          </cell>
          <cell r="I177">
            <v>1664456.93</v>
          </cell>
          <cell r="J177">
            <v>2410</v>
          </cell>
        </row>
        <row r="178">
          <cell r="A178" t="str">
            <v>270119</v>
          </cell>
          <cell r="C178">
            <v>270119</v>
          </cell>
          <cell r="D178" t="str">
            <v>IC unrest NA equity trans</v>
          </cell>
          <cell r="F178">
            <v>0</v>
          </cell>
          <cell r="G178">
            <v>-16130707</v>
          </cell>
          <cell r="I178">
            <v>-16130707</v>
          </cell>
          <cell r="J178">
            <v>2410</v>
          </cell>
        </row>
        <row r="179">
          <cell r="A179" t="str">
            <v>280000</v>
          </cell>
          <cell r="C179">
            <v>280000</v>
          </cell>
          <cell r="D179" t="str">
            <v>Temp rest NA beg bal</v>
          </cell>
          <cell r="F179">
            <v>0</v>
          </cell>
          <cell r="G179">
            <v>-1580901.98</v>
          </cell>
          <cell r="H179">
            <v>-6143420.6200000001</v>
          </cell>
          <cell r="I179">
            <v>-7724322.5999999996</v>
          </cell>
          <cell r="J179">
            <v>2410</v>
          </cell>
        </row>
        <row r="180">
          <cell r="A180" t="str">
            <v>290000</v>
          </cell>
          <cell r="C180">
            <v>290000</v>
          </cell>
          <cell r="D180" t="str">
            <v>Perm rest NA beg balance</v>
          </cell>
          <cell r="F180">
            <v>0</v>
          </cell>
          <cell r="G180">
            <v>-571613.9</v>
          </cell>
          <cell r="I180">
            <v>-571613.9</v>
          </cell>
          <cell r="J180">
            <v>2410</v>
          </cell>
        </row>
        <row r="181">
          <cell r="A181"/>
          <cell r="F181"/>
          <cell r="G181"/>
          <cell r="I181">
            <v>106463690.5</v>
          </cell>
          <cell r="J181" t="str">
            <v>2410 Total</v>
          </cell>
        </row>
        <row r="182">
          <cell r="A182" t="str">
            <v>43005404010</v>
          </cell>
          <cell r="B182">
            <v>43005</v>
          </cell>
          <cell r="C182">
            <v>404010</v>
          </cell>
          <cell r="D182" t="str">
            <v>LTC contractl allow Mcare</v>
          </cell>
          <cell r="E182" t="str">
            <v>Skilled Nursing Facilities</v>
          </cell>
          <cell r="F182">
            <v>-502</v>
          </cell>
          <cell r="G182">
            <v>0</v>
          </cell>
          <cell r="I182">
            <v>-502</v>
          </cell>
          <cell r="J182">
            <v>3630</v>
          </cell>
        </row>
        <row r="183">
          <cell r="A183" t="str">
            <v>43005404030</v>
          </cell>
          <cell r="B183">
            <v>43005</v>
          </cell>
          <cell r="C183">
            <v>404030</v>
          </cell>
          <cell r="D183" t="str">
            <v>LTC contra allow PubAid t</v>
          </cell>
          <cell r="E183" t="str">
            <v>Skilled Nursing Facilities</v>
          </cell>
          <cell r="F183">
            <v>-102293</v>
          </cell>
          <cell r="G183">
            <v>0</v>
          </cell>
          <cell r="I183">
            <v>-102293</v>
          </cell>
          <cell r="J183">
            <v>3630</v>
          </cell>
        </row>
        <row r="184">
          <cell r="A184"/>
          <cell r="F184"/>
          <cell r="G184"/>
          <cell r="I184">
            <v>-102795</v>
          </cell>
          <cell r="J184" t="str">
            <v>3630 Total</v>
          </cell>
        </row>
        <row r="185">
          <cell r="A185" t="str">
            <v>58253551010</v>
          </cell>
          <cell r="B185">
            <v>58253</v>
          </cell>
          <cell r="C185">
            <v>551010</v>
          </cell>
          <cell r="D185" t="str">
            <v>State&amp;oth govt grant Cont</v>
          </cell>
          <cell r="E185" t="str">
            <v>Leveraging ACE and NICHE SNF</v>
          </cell>
          <cell r="F185">
            <v>-47143.270000000004</v>
          </cell>
          <cell r="G185">
            <v>0</v>
          </cell>
          <cell r="I185">
            <v>-47143.270000000004</v>
          </cell>
          <cell r="J185">
            <v>3650</v>
          </cell>
        </row>
        <row r="186">
          <cell r="A186" t="str">
            <v>58250551010</v>
          </cell>
          <cell r="B186">
            <v>58250</v>
          </cell>
          <cell r="C186">
            <v>551010</v>
          </cell>
          <cell r="D186" t="str">
            <v>State&amp;oth govt grant Cont</v>
          </cell>
          <cell r="E186" t="str">
            <v>THSC TAL Grants</v>
          </cell>
          <cell r="F186">
            <v>0</v>
          </cell>
          <cell r="G186">
            <v>-33600</v>
          </cell>
          <cell r="I186">
            <v>-33600</v>
          </cell>
          <cell r="J186">
            <v>3650</v>
          </cell>
        </row>
        <row r="187">
          <cell r="A187" t="str">
            <v>58252551010</v>
          </cell>
          <cell r="B187">
            <v>58252</v>
          </cell>
          <cell r="C187">
            <v>551010</v>
          </cell>
          <cell r="D187" t="str">
            <v>State&amp;oth govt grant Cont</v>
          </cell>
          <cell r="E187" t="str">
            <v>Transition Specialist</v>
          </cell>
          <cell r="F187">
            <v>-23706.53</v>
          </cell>
          <cell r="G187">
            <v>0</v>
          </cell>
          <cell r="I187">
            <v>-23706.53</v>
          </cell>
          <cell r="J187">
            <v>3650</v>
          </cell>
        </row>
        <row r="188">
          <cell r="A188" t="str">
            <v>58250551099</v>
          </cell>
          <cell r="B188">
            <v>58250</v>
          </cell>
          <cell r="C188">
            <v>551099</v>
          </cell>
          <cell r="D188" t="str">
            <v>IC grant revenue</v>
          </cell>
          <cell r="E188" t="str">
            <v>THSC TAL Grants</v>
          </cell>
          <cell r="F188">
            <v>-14099.45</v>
          </cell>
          <cell r="G188">
            <v>-111909.25</v>
          </cell>
          <cell r="I188">
            <v>-126008.7</v>
          </cell>
          <cell r="J188">
            <v>3650</v>
          </cell>
        </row>
        <row r="189">
          <cell r="A189" t="str">
            <v>80000558010</v>
          </cell>
          <cell r="B189">
            <v>80000</v>
          </cell>
          <cell r="C189">
            <v>558010</v>
          </cell>
          <cell r="D189" t="str">
            <v>Gain on sale of PP&amp;E</v>
          </cell>
          <cell r="E189" t="str">
            <v>Administration</v>
          </cell>
          <cell r="F189">
            <v>-12500</v>
          </cell>
          <cell r="G189">
            <v>0</v>
          </cell>
          <cell r="I189">
            <v>-12500</v>
          </cell>
          <cell r="J189">
            <v>3650</v>
          </cell>
        </row>
        <row r="190">
          <cell r="A190" t="str">
            <v>80000558020</v>
          </cell>
          <cell r="B190">
            <v>80000</v>
          </cell>
          <cell r="C190">
            <v>558020</v>
          </cell>
          <cell r="D190" t="str">
            <v>Gain on divestitures</v>
          </cell>
          <cell r="E190" t="str">
            <v>Administration</v>
          </cell>
          <cell r="F190">
            <v>-300000</v>
          </cell>
          <cell r="G190">
            <v>0</v>
          </cell>
          <cell r="I190">
            <v>-300000</v>
          </cell>
          <cell r="J190">
            <v>3650</v>
          </cell>
        </row>
        <row r="191">
          <cell r="A191" t="str">
            <v>80000599009</v>
          </cell>
          <cell r="B191">
            <v>80000</v>
          </cell>
          <cell r="C191">
            <v>599009</v>
          </cell>
          <cell r="D191" t="str">
            <v>Intraco other operating</v>
          </cell>
          <cell r="E191" t="str">
            <v>Administration</v>
          </cell>
          <cell r="F191">
            <v>0</v>
          </cell>
          <cell r="G191">
            <v>-7204811.2000000002</v>
          </cell>
          <cell r="I191">
            <v>-7204811.2000000002</v>
          </cell>
          <cell r="J191">
            <v>3650</v>
          </cell>
        </row>
        <row r="192">
          <cell r="A192" t="str">
            <v>80010599009</v>
          </cell>
          <cell r="B192">
            <v>80010</v>
          </cell>
          <cell r="C192">
            <v>599009</v>
          </cell>
          <cell r="D192" t="str">
            <v>Intraco other operating</v>
          </cell>
          <cell r="E192" t="str">
            <v>Administration - Executive</v>
          </cell>
          <cell r="F192">
            <v>-6969785.5199999996</v>
          </cell>
          <cell r="G192">
            <v>0</v>
          </cell>
          <cell r="I192">
            <v>-6969785.5199999996</v>
          </cell>
          <cell r="J192">
            <v>3650</v>
          </cell>
        </row>
        <row r="193">
          <cell r="A193" t="str">
            <v>80000700000</v>
          </cell>
          <cell r="B193">
            <v>80000</v>
          </cell>
          <cell r="C193">
            <v>700000</v>
          </cell>
          <cell r="D193" t="str">
            <v>Non op mkt sec CMP int di</v>
          </cell>
          <cell r="E193" t="str">
            <v>Administration</v>
          </cell>
          <cell r="F193">
            <v>-2629.7299999999959</v>
          </cell>
          <cell r="G193">
            <v>-73810.95</v>
          </cell>
          <cell r="I193">
            <v>-76440.679999999993</v>
          </cell>
          <cell r="J193">
            <v>3650</v>
          </cell>
        </row>
        <row r="194">
          <cell r="A194" t="str">
            <v>80000700010</v>
          </cell>
          <cell r="B194">
            <v>80000</v>
          </cell>
          <cell r="C194">
            <v>700010</v>
          </cell>
          <cell r="D194" t="str">
            <v>Non op mkt sec CMP real G</v>
          </cell>
          <cell r="E194" t="str">
            <v>Administration</v>
          </cell>
          <cell r="F194">
            <v>6041.4700000000012</v>
          </cell>
          <cell r="G194">
            <v>-61912.57</v>
          </cell>
          <cell r="I194">
            <v>-55871.1</v>
          </cell>
          <cell r="J194">
            <v>3650</v>
          </cell>
        </row>
        <row r="195">
          <cell r="A195" t="str">
            <v>80000700300</v>
          </cell>
          <cell r="B195">
            <v>80000</v>
          </cell>
          <cell r="C195">
            <v>700300</v>
          </cell>
          <cell r="D195" t="str">
            <v>Non op mkt sec chg hold G</v>
          </cell>
          <cell r="E195" t="str">
            <v>Administration</v>
          </cell>
          <cell r="F195">
            <v>850494.04</v>
          </cell>
          <cell r="G195">
            <v>-1169870.3700000001</v>
          </cell>
          <cell r="I195">
            <v>-319376.33000000007</v>
          </cell>
          <cell r="J195">
            <v>3650</v>
          </cell>
        </row>
        <row r="196">
          <cell r="A196" t="str">
            <v>80000710000</v>
          </cell>
          <cell r="B196">
            <v>80000</v>
          </cell>
          <cell r="C196">
            <v>710000</v>
          </cell>
          <cell r="D196" t="str">
            <v>Non op oth inv equity ear</v>
          </cell>
          <cell r="E196" t="str">
            <v>Administration</v>
          </cell>
          <cell r="F196">
            <v>-14615.830000000002</v>
          </cell>
          <cell r="G196">
            <v>-19599.93</v>
          </cell>
          <cell r="I196">
            <v>-34215.760000000002</v>
          </cell>
          <cell r="J196">
            <v>3650</v>
          </cell>
        </row>
        <row r="197">
          <cell r="A197" t="str">
            <v>80000712000</v>
          </cell>
          <cell r="B197">
            <v>80000</v>
          </cell>
          <cell r="C197">
            <v>712000</v>
          </cell>
          <cell r="D197" t="str">
            <v>Chg unrl GL oth inv CMP</v>
          </cell>
          <cell r="E197" t="str">
            <v>Administration</v>
          </cell>
          <cell r="F197">
            <v>-94451.44</v>
          </cell>
          <cell r="G197">
            <v>-2802.39</v>
          </cell>
          <cell r="I197">
            <v>-97253.83</v>
          </cell>
          <cell r="J197">
            <v>3650</v>
          </cell>
        </row>
        <row r="198">
          <cell r="A198" t="str">
            <v>80000721009</v>
          </cell>
          <cell r="B198">
            <v>80000</v>
          </cell>
          <cell r="C198">
            <v>721009</v>
          </cell>
          <cell r="D198" t="str">
            <v>IC derivatives cash payme</v>
          </cell>
          <cell r="E198" t="str">
            <v>Administration</v>
          </cell>
          <cell r="F198">
            <v>82551</v>
          </cell>
          <cell r="G198">
            <v>109881.33</v>
          </cell>
          <cell r="I198">
            <v>192432.33000000002</v>
          </cell>
          <cell r="J198">
            <v>3650</v>
          </cell>
        </row>
        <row r="199">
          <cell r="A199" t="str">
            <v>80000740020</v>
          </cell>
          <cell r="B199">
            <v>80000</v>
          </cell>
          <cell r="C199">
            <v>740020</v>
          </cell>
          <cell r="D199" t="str">
            <v>Inherent contrib&amp;bargain</v>
          </cell>
          <cell r="E199" t="str">
            <v>Administration</v>
          </cell>
          <cell r="F199">
            <v>0</v>
          </cell>
          <cell r="G199">
            <v>-1664456.93</v>
          </cell>
          <cell r="I199">
            <v>-1664456.93</v>
          </cell>
          <cell r="J199">
            <v>3650</v>
          </cell>
        </row>
        <row r="200">
          <cell r="A200"/>
          <cell r="F200"/>
          <cell r="G200"/>
          <cell r="I200">
            <v>-16772737.519999998</v>
          </cell>
          <cell r="J200" t="str">
            <v>3650 Total</v>
          </cell>
        </row>
        <row r="201">
          <cell r="A201" t="str">
            <v>80000700130</v>
          </cell>
          <cell r="B201">
            <v>80000</v>
          </cell>
          <cell r="C201">
            <v>700130</v>
          </cell>
          <cell r="D201" t="str">
            <v>Non op int inc loans/note</v>
          </cell>
          <cell r="E201" t="str">
            <v>Administration</v>
          </cell>
          <cell r="F201">
            <v>-1674.46</v>
          </cell>
          <cell r="G201">
            <v>-1674.46</v>
          </cell>
          <cell r="I201">
            <v>-3348.92</v>
          </cell>
          <cell r="J201">
            <v>3650.3</v>
          </cell>
        </row>
        <row r="202">
          <cell r="A202" t="str">
            <v>80000700209</v>
          </cell>
          <cell r="B202">
            <v>80000</v>
          </cell>
          <cell r="C202">
            <v>700209</v>
          </cell>
          <cell r="D202" t="str">
            <v>IC Treasury fees</v>
          </cell>
          <cell r="E202" t="str">
            <v>Administration</v>
          </cell>
          <cell r="F202">
            <v>-1561.3200000000002</v>
          </cell>
          <cell r="G202">
            <v>5702.49</v>
          </cell>
          <cell r="I202">
            <v>4141.17</v>
          </cell>
          <cell r="J202">
            <v>3650.3</v>
          </cell>
        </row>
        <row r="203">
          <cell r="A203"/>
          <cell r="F203"/>
          <cell r="G203"/>
          <cell r="I203">
            <v>792.25</v>
          </cell>
          <cell r="J203" t="str">
            <v>3650.3 Total</v>
          </cell>
        </row>
        <row r="204">
          <cell r="A204" t="str">
            <v>43005553090</v>
          </cell>
          <cell r="B204">
            <v>43005</v>
          </cell>
          <cell r="C204">
            <v>553090</v>
          </cell>
          <cell r="D204" t="str">
            <v>Other food service revenu</v>
          </cell>
          <cell r="E204" t="str">
            <v>Skilled Nursing Facilities</v>
          </cell>
          <cell r="F204">
            <v>-18.690000000000001</v>
          </cell>
          <cell r="G204">
            <v>0</v>
          </cell>
          <cell r="I204">
            <v>-18.690000000000001</v>
          </cell>
          <cell r="J204">
            <v>3650.4</v>
          </cell>
        </row>
        <row r="205">
          <cell r="A205" t="str">
            <v>80050556030</v>
          </cell>
          <cell r="B205">
            <v>80050</v>
          </cell>
          <cell r="C205">
            <v>556030</v>
          </cell>
          <cell r="D205" t="str">
            <v>Management services reven</v>
          </cell>
          <cell r="E205" t="str">
            <v>Hud</v>
          </cell>
          <cell r="F205">
            <v>-93900</v>
          </cell>
          <cell r="G205">
            <v>-93900</v>
          </cell>
          <cell r="I205">
            <v>-187800</v>
          </cell>
          <cell r="J205">
            <v>3650.4</v>
          </cell>
        </row>
        <row r="206">
          <cell r="A206" t="str">
            <v>80069556030</v>
          </cell>
          <cell r="B206">
            <v>80069</v>
          </cell>
          <cell r="C206">
            <v>556030</v>
          </cell>
          <cell r="D206" t="str">
            <v>Management services reven</v>
          </cell>
          <cell r="E206" t="str">
            <v>Mary Free Bed</v>
          </cell>
          <cell r="F206">
            <v>-60000</v>
          </cell>
          <cell r="G206">
            <v>-59597.48</v>
          </cell>
          <cell r="I206">
            <v>-119597.48000000001</v>
          </cell>
          <cell r="J206">
            <v>3650.4</v>
          </cell>
        </row>
        <row r="207">
          <cell r="A207" t="str">
            <v>80000556030</v>
          </cell>
          <cell r="B207">
            <v>80000</v>
          </cell>
          <cell r="C207">
            <v>556030</v>
          </cell>
          <cell r="D207" t="str">
            <v>Management services reven</v>
          </cell>
          <cell r="E207" t="str">
            <v>Administration</v>
          </cell>
          <cell r="F207">
            <v>-12121.83</v>
          </cell>
          <cell r="G207">
            <v>0</v>
          </cell>
          <cell r="I207">
            <v>-12121.83</v>
          </cell>
          <cell r="J207">
            <v>3650.4</v>
          </cell>
        </row>
        <row r="208">
          <cell r="A208" t="str">
            <v>44300557000</v>
          </cell>
          <cell r="B208">
            <v>44300</v>
          </cell>
          <cell r="C208">
            <v>557000</v>
          </cell>
          <cell r="D208" t="str">
            <v>Membership fees revenue</v>
          </cell>
          <cell r="E208" t="str">
            <v>Long Term Care - Other</v>
          </cell>
          <cell r="F208">
            <v>-175</v>
          </cell>
          <cell r="G208">
            <v>0</v>
          </cell>
          <cell r="I208">
            <v>-175</v>
          </cell>
          <cell r="J208">
            <v>3650.4</v>
          </cell>
        </row>
        <row r="209">
          <cell r="A209" t="str">
            <v>43005559500</v>
          </cell>
          <cell r="B209">
            <v>43005</v>
          </cell>
          <cell r="C209">
            <v>559500</v>
          </cell>
          <cell r="D209" t="str">
            <v>Other operating revenue</v>
          </cell>
          <cell r="E209" t="str">
            <v>Skilled Nursing Facilities</v>
          </cell>
          <cell r="F209">
            <v>0</v>
          </cell>
          <cell r="G209">
            <v>-1146.6099999999999</v>
          </cell>
          <cell r="I209">
            <v>-1146.6099999999999</v>
          </cell>
          <cell r="J209">
            <v>3650.4</v>
          </cell>
        </row>
        <row r="210">
          <cell r="A210" t="str">
            <v>80300559500</v>
          </cell>
          <cell r="B210">
            <v>80300</v>
          </cell>
          <cell r="C210">
            <v>559500</v>
          </cell>
          <cell r="D210" t="str">
            <v>Other operating revenue</v>
          </cell>
          <cell r="E210" t="str">
            <v>Accounting &amp; Finance</v>
          </cell>
          <cell r="F210">
            <v>0</v>
          </cell>
          <cell r="G210">
            <v>-0.05</v>
          </cell>
          <cell r="I210">
            <v>-0.05</v>
          </cell>
          <cell r="J210">
            <v>3650.4</v>
          </cell>
        </row>
        <row r="211">
          <cell r="A211" t="str">
            <v>80053560029</v>
          </cell>
          <cell r="B211">
            <v>80053</v>
          </cell>
          <cell r="C211">
            <v>560029</v>
          </cell>
          <cell r="D211" t="str">
            <v>IC rev TIS operating allo</v>
          </cell>
          <cell r="E211" t="str">
            <v>Gottlieb Memorial Hospital</v>
          </cell>
          <cell r="F211">
            <v>61500</v>
          </cell>
          <cell r="G211">
            <v>0</v>
          </cell>
          <cell r="I211">
            <v>61500</v>
          </cell>
          <cell r="J211">
            <v>3650.4</v>
          </cell>
        </row>
        <row r="212">
          <cell r="A212" t="str">
            <v>80053590009</v>
          </cell>
          <cell r="B212">
            <v>80053</v>
          </cell>
          <cell r="C212">
            <v>590009</v>
          </cell>
          <cell r="D212" t="str">
            <v>IC rev other operating 1</v>
          </cell>
          <cell r="E212" t="str">
            <v>Gottlieb Memorial Hospital</v>
          </cell>
          <cell r="F212">
            <v>-123000</v>
          </cell>
          <cell r="G212">
            <v>-61500</v>
          </cell>
          <cell r="I212">
            <v>-184500</v>
          </cell>
          <cell r="J212">
            <v>3650.4</v>
          </cell>
        </row>
        <row r="213">
          <cell r="A213" t="str">
            <v>80052590009</v>
          </cell>
          <cell r="B213">
            <v>80052</v>
          </cell>
          <cell r="C213">
            <v>590009</v>
          </cell>
          <cell r="D213" t="str">
            <v>IC rev other operating 1</v>
          </cell>
          <cell r="E213" t="str">
            <v>Mason City Iowa</v>
          </cell>
          <cell r="F213">
            <v>-120000</v>
          </cell>
          <cell r="G213">
            <v>-60000</v>
          </cell>
          <cell r="I213">
            <v>-180000</v>
          </cell>
          <cell r="J213">
            <v>3650.4</v>
          </cell>
        </row>
        <row r="214">
          <cell r="A214" t="str">
            <v>80054590009</v>
          </cell>
          <cell r="B214">
            <v>80054</v>
          </cell>
          <cell r="C214">
            <v>590009</v>
          </cell>
          <cell r="D214" t="str">
            <v>IC rev other operating 1</v>
          </cell>
          <cell r="E214" t="str">
            <v>Sioux City</v>
          </cell>
          <cell r="F214">
            <v>-120000</v>
          </cell>
          <cell r="G214">
            <v>-60000</v>
          </cell>
          <cell r="I214">
            <v>-180000</v>
          </cell>
          <cell r="J214">
            <v>3650.4</v>
          </cell>
        </row>
        <row r="215">
          <cell r="A215" t="str">
            <v>80300590009</v>
          </cell>
          <cell r="B215">
            <v>80300</v>
          </cell>
          <cell r="C215">
            <v>590009</v>
          </cell>
          <cell r="D215" t="str">
            <v>IC rev other operating 1</v>
          </cell>
          <cell r="E215" t="str">
            <v>Accounting &amp; Finance</v>
          </cell>
          <cell r="F215">
            <v>0</v>
          </cell>
          <cell r="G215">
            <v>-3000</v>
          </cell>
          <cell r="I215">
            <v>-3000</v>
          </cell>
          <cell r="J215">
            <v>3650.4</v>
          </cell>
        </row>
        <row r="216">
          <cell r="A216" t="str">
            <v>80052599009</v>
          </cell>
          <cell r="B216">
            <v>80052</v>
          </cell>
          <cell r="C216">
            <v>599009</v>
          </cell>
          <cell r="D216" t="str">
            <v>Intraco other operating</v>
          </cell>
          <cell r="E216" t="str">
            <v>Mason City Iowa</v>
          </cell>
          <cell r="F216">
            <v>60000</v>
          </cell>
          <cell r="G216">
            <v>0</v>
          </cell>
          <cell r="I216">
            <v>60000</v>
          </cell>
          <cell r="J216">
            <v>3650.4</v>
          </cell>
        </row>
        <row r="217">
          <cell r="A217" t="str">
            <v>80054599009</v>
          </cell>
          <cell r="B217">
            <v>80054</v>
          </cell>
          <cell r="C217">
            <v>599009</v>
          </cell>
          <cell r="D217" t="str">
            <v>Intraco other operating</v>
          </cell>
          <cell r="E217" t="str">
            <v>Sioux City</v>
          </cell>
          <cell r="F217">
            <v>60000</v>
          </cell>
          <cell r="G217">
            <v>0</v>
          </cell>
          <cell r="I217">
            <v>60000</v>
          </cell>
          <cell r="J217">
            <v>3650.4</v>
          </cell>
        </row>
        <row r="218">
          <cell r="A218" t="str">
            <v>80069719000</v>
          </cell>
          <cell r="B218">
            <v>80069</v>
          </cell>
          <cell r="C218">
            <v>719000</v>
          </cell>
          <cell r="D218" t="str">
            <v>Non op eq earn unconsol a</v>
          </cell>
          <cell r="E218" t="str">
            <v>Mary Free Bed</v>
          </cell>
          <cell r="F218">
            <v>-37544.239999999991</v>
          </cell>
          <cell r="G218">
            <v>39980.21</v>
          </cell>
          <cell r="I218">
            <v>2435.9700000000084</v>
          </cell>
          <cell r="J218">
            <v>3650.4</v>
          </cell>
        </row>
        <row r="219">
          <cell r="A219"/>
          <cell r="F219"/>
          <cell r="G219"/>
          <cell r="I219">
            <v>-684423.69000000006</v>
          </cell>
          <cell r="J219" t="str">
            <v>3650.4 Total</v>
          </cell>
        </row>
        <row r="220">
          <cell r="A220" t="str">
            <v>58253600030</v>
          </cell>
          <cell r="B220">
            <v>58253</v>
          </cell>
          <cell r="C220">
            <v>600030</v>
          </cell>
          <cell r="D220" t="str">
            <v>Clinical care RN</v>
          </cell>
          <cell r="E220" t="str">
            <v>Leveraging ACE and NICHE SNF</v>
          </cell>
          <cell r="F220">
            <v>5785.66</v>
          </cell>
          <cell r="G220">
            <v>-1112.6199999999999</v>
          </cell>
          <cell r="I220">
            <v>4673.04</v>
          </cell>
          <cell r="J220">
            <v>9312.1</v>
          </cell>
        </row>
        <row r="221">
          <cell r="A221" t="str">
            <v>80570600030</v>
          </cell>
          <cell r="B221">
            <v>80570</v>
          </cell>
          <cell r="C221">
            <v>600030</v>
          </cell>
          <cell r="D221" t="str">
            <v>Clinical care RN</v>
          </cell>
          <cell r="E221" t="str">
            <v>Clinical Services</v>
          </cell>
          <cell r="F221">
            <v>0</v>
          </cell>
          <cell r="G221">
            <v>122843.88</v>
          </cell>
          <cell r="I221">
            <v>122843.88</v>
          </cell>
          <cell r="J221">
            <v>9312.1</v>
          </cell>
        </row>
        <row r="222">
          <cell r="A222" t="str">
            <v>78700600100</v>
          </cell>
          <cell r="B222">
            <v>78700</v>
          </cell>
          <cell r="C222">
            <v>600100</v>
          </cell>
          <cell r="D222" t="str">
            <v>Clin care spiritual care</v>
          </cell>
          <cell r="E222" t="str">
            <v>Social Services</v>
          </cell>
          <cell r="F222">
            <v>14590.08</v>
          </cell>
          <cell r="G222">
            <v>14051.15</v>
          </cell>
          <cell r="I222">
            <v>28641.23</v>
          </cell>
          <cell r="J222">
            <v>9312.1</v>
          </cell>
        </row>
        <row r="223">
          <cell r="A223" t="str">
            <v>43005600110</v>
          </cell>
          <cell r="B223">
            <v>43005</v>
          </cell>
          <cell r="C223">
            <v>600110</v>
          </cell>
          <cell r="D223" t="str">
            <v>Clinical care other careg</v>
          </cell>
          <cell r="E223" t="str">
            <v>Skilled Nursing Facilities</v>
          </cell>
          <cell r="F223">
            <v>81193</v>
          </cell>
          <cell r="G223">
            <v>-152606</v>
          </cell>
          <cell r="I223">
            <v>-71413</v>
          </cell>
          <cell r="J223">
            <v>9312.1</v>
          </cell>
        </row>
        <row r="224">
          <cell r="A224" t="str">
            <v>81205600110</v>
          </cell>
          <cell r="B224">
            <v>81205</v>
          </cell>
          <cell r="C224">
            <v>600110</v>
          </cell>
          <cell r="D224" t="str">
            <v>Clinical care other careg</v>
          </cell>
          <cell r="E224" t="str">
            <v>COVID-19</v>
          </cell>
          <cell r="F224">
            <v>158.88999999999999</v>
          </cell>
          <cell r="G224">
            <v>0</v>
          </cell>
          <cell r="I224">
            <v>158.88999999999999</v>
          </cell>
          <cell r="J224">
            <v>9312.1</v>
          </cell>
        </row>
        <row r="225">
          <cell r="A225" t="str">
            <v>58253600110</v>
          </cell>
          <cell r="B225">
            <v>58253</v>
          </cell>
          <cell r="C225">
            <v>600110</v>
          </cell>
          <cell r="D225" t="str">
            <v>Clinical care other careg</v>
          </cell>
          <cell r="E225" t="str">
            <v>Leveraging ACE and NICHE SNF</v>
          </cell>
          <cell r="F225">
            <v>13482.369999999999</v>
          </cell>
          <cell r="G225">
            <v>0</v>
          </cell>
          <cell r="I225">
            <v>13482.369999999999</v>
          </cell>
          <cell r="J225">
            <v>9312.1</v>
          </cell>
        </row>
        <row r="226">
          <cell r="A226" t="str">
            <v>43005600239</v>
          </cell>
          <cell r="B226">
            <v>43005</v>
          </cell>
          <cell r="C226">
            <v>600239</v>
          </cell>
          <cell r="D226" t="str">
            <v>IC labor RN</v>
          </cell>
          <cell r="E226" t="str">
            <v>Skilled Nursing Facilities</v>
          </cell>
          <cell r="F226">
            <v>-6234.45</v>
          </cell>
          <cell r="G226">
            <v>0</v>
          </cell>
          <cell r="I226">
            <v>-6234.45</v>
          </cell>
          <cell r="J226">
            <v>9312.1</v>
          </cell>
        </row>
        <row r="227">
          <cell r="A227" t="str">
            <v>80099600239</v>
          </cell>
          <cell r="B227">
            <v>80099</v>
          </cell>
          <cell r="C227">
            <v>600239</v>
          </cell>
          <cell r="D227" t="str">
            <v>IC labor RN</v>
          </cell>
          <cell r="E227" t="str">
            <v>Rebill- Payroll</v>
          </cell>
          <cell r="F227">
            <v>0</v>
          </cell>
          <cell r="G227">
            <v>-814.58</v>
          </cell>
          <cell r="I227">
            <v>-814.58</v>
          </cell>
          <cell r="J227">
            <v>9312.1</v>
          </cell>
        </row>
        <row r="228">
          <cell r="A228" t="str">
            <v>43005600249</v>
          </cell>
          <cell r="B228">
            <v>43005</v>
          </cell>
          <cell r="C228">
            <v>600249</v>
          </cell>
          <cell r="D228" t="str">
            <v>IC labor phys therapy</v>
          </cell>
          <cell r="E228" t="str">
            <v>Skilled Nursing Facilities</v>
          </cell>
          <cell r="F228">
            <v>-1779.01</v>
          </cell>
          <cell r="G228">
            <v>0</v>
          </cell>
          <cell r="I228">
            <v>-1779.01</v>
          </cell>
          <cell r="J228">
            <v>9312.1</v>
          </cell>
        </row>
        <row r="229">
          <cell r="A229" t="str">
            <v>83197600620</v>
          </cell>
          <cell r="B229">
            <v>83197</v>
          </cell>
          <cell r="C229">
            <v>600620</v>
          </cell>
          <cell r="D229" t="str">
            <v>Productive management</v>
          </cell>
          <cell r="E229" t="str">
            <v>Termed Dept</v>
          </cell>
          <cell r="F229">
            <v>0.01</v>
          </cell>
          <cell r="G229">
            <v>0</v>
          </cell>
          <cell r="I229">
            <v>0.01</v>
          </cell>
          <cell r="J229">
            <v>9312.1</v>
          </cell>
        </row>
        <row r="230">
          <cell r="A230" t="str">
            <v>58252600620</v>
          </cell>
          <cell r="B230">
            <v>58252</v>
          </cell>
          <cell r="C230">
            <v>600620</v>
          </cell>
          <cell r="D230" t="str">
            <v>Productive management</v>
          </cell>
          <cell r="E230" t="str">
            <v>Transition Specialist</v>
          </cell>
          <cell r="F230">
            <v>2502.91</v>
          </cell>
          <cell r="G230">
            <v>31.29</v>
          </cell>
          <cell r="I230">
            <v>2534.1999999999998</v>
          </cell>
          <cell r="J230">
            <v>9312.1</v>
          </cell>
        </row>
        <row r="231">
          <cell r="A231" t="str">
            <v>80069600620</v>
          </cell>
          <cell r="B231">
            <v>80069</v>
          </cell>
          <cell r="C231">
            <v>600620</v>
          </cell>
          <cell r="D231" t="str">
            <v>Productive management</v>
          </cell>
          <cell r="E231" t="str">
            <v>Mary Free Bed</v>
          </cell>
          <cell r="F231">
            <v>0</v>
          </cell>
          <cell r="G231">
            <v>4812.4399999999996</v>
          </cell>
          <cell r="I231">
            <v>4812.4399999999996</v>
          </cell>
          <cell r="J231">
            <v>9312.1</v>
          </cell>
        </row>
        <row r="232">
          <cell r="A232" t="str">
            <v>78700600620</v>
          </cell>
          <cell r="B232">
            <v>78700</v>
          </cell>
          <cell r="C232">
            <v>600620</v>
          </cell>
          <cell r="D232" t="str">
            <v>Productive management</v>
          </cell>
          <cell r="E232" t="str">
            <v>Social Services</v>
          </cell>
          <cell r="F232">
            <v>0</v>
          </cell>
          <cell r="G232">
            <v>8238.4699999999993</v>
          </cell>
          <cell r="I232">
            <v>8238.4699999999993</v>
          </cell>
          <cell r="J232">
            <v>9312.1</v>
          </cell>
        </row>
        <row r="233">
          <cell r="A233" t="str">
            <v>58253600620</v>
          </cell>
          <cell r="B233">
            <v>58253</v>
          </cell>
          <cell r="C233">
            <v>600620</v>
          </cell>
          <cell r="D233" t="str">
            <v>Productive management</v>
          </cell>
          <cell r="E233" t="str">
            <v>Leveraging ACE and NICHE SNF</v>
          </cell>
          <cell r="F233">
            <v>42287.03</v>
          </cell>
          <cell r="G233">
            <v>2032.79</v>
          </cell>
          <cell r="I233">
            <v>44319.82</v>
          </cell>
          <cell r="J233">
            <v>9312.1</v>
          </cell>
        </row>
        <row r="234">
          <cell r="A234" t="str">
            <v>80010600620</v>
          </cell>
          <cell r="B234">
            <v>80010</v>
          </cell>
          <cell r="C234">
            <v>600620</v>
          </cell>
          <cell r="D234" t="str">
            <v>Productive management</v>
          </cell>
          <cell r="E234" t="str">
            <v>Administration - Executive</v>
          </cell>
          <cell r="F234">
            <v>44527.25</v>
          </cell>
          <cell r="G234">
            <v>65444.37</v>
          </cell>
          <cell r="I234">
            <v>109971.62</v>
          </cell>
          <cell r="J234">
            <v>9312.1</v>
          </cell>
        </row>
        <row r="235">
          <cell r="A235" t="str">
            <v>83000600620</v>
          </cell>
          <cell r="B235">
            <v>83000</v>
          </cell>
          <cell r="C235">
            <v>600620</v>
          </cell>
          <cell r="D235" t="str">
            <v>Productive management</v>
          </cell>
          <cell r="E235" t="str">
            <v>Human Resources</v>
          </cell>
          <cell r="F235">
            <v>190515.20000000001</v>
          </cell>
          <cell r="G235">
            <v>180817.78</v>
          </cell>
          <cell r="I235">
            <v>371332.98</v>
          </cell>
          <cell r="J235">
            <v>9312.1</v>
          </cell>
        </row>
        <row r="236">
          <cell r="A236" t="str">
            <v>80570600620</v>
          </cell>
          <cell r="B236">
            <v>80570</v>
          </cell>
          <cell r="C236">
            <v>600620</v>
          </cell>
          <cell r="D236" t="str">
            <v>Productive management</v>
          </cell>
          <cell r="E236" t="str">
            <v>Clinical Services</v>
          </cell>
          <cell r="F236">
            <v>185642.93</v>
          </cell>
          <cell r="G236">
            <v>198788.15</v>
          </cell>
          <cell r="I236">
            <v>384431.07999999996</v>
          </cell>
          <cell r="J236">
            <v>9312.1</v>
          </cell>
        </row>
        <row r="237">
          <cell r="A237" t="str">
            <v>80000600620</v>
          </cell>
          <cell r="B237">
            <v>80000</v>
          </cell>
          <cell r="C237">
            <v>600620</v>
          </cell>
          <cell r="D237" t="str">
            <v>Productive management</v>
          </cell>
          <cell r="E237" t="str">
            <v>Administration</v>
          </cell>
          <cell r="F237">
            <v>368964.48</v>
          </cell>
          <cell r="G237">
            <v>350046.29</v>
          </cell>
          <cell r="I237">
            <v>719010.77</v>
          </cell>
          <cell r="J237">
            <v>9312.1</v>
          </cell>
        </row>
        <row r="238">
          <cell r="A238" t="str">
            <v>80300600620</v>
          </cell>
          <cell r="B238">
            <v>80300</v>
          </cell>
          <cell r="C238">
            <v>600620</v>
          </cell>
          <cell r="D238" t="str">
            <v>Productive management</v>
          </cell>
          <cell r="E238" t="str">
            <v>Accounting &amp; Finance</v>
          </cell>
          <cell r="F238">
            <v>582865.74</v>
          </cell>
          <cell r="G238">
            <v>476774.74</v>
          </cell>
          <cell r="I238">
            <v>1059640.48</v>
          </cell>
          <cell r="J238">
            <v>9312.1</v>
          </cell>
        </row>
        <row r="239">
          <cell r="A239" t="str">
            <v>58252600630</v>
          </cell>
          <cell r="B239">
            <v>58252</v>
          </cell>
          <cell r="C239">
            <v>600630</v>
          </cell>
          <cell r="D239" t="str">
            <v>Productive professional</v>
          </cell>
          <cell r="E239" t="str">
            <v>Transition Specialist</v>
          </cell>
          <cell r="F239">
            <v>25174.18</v>
          </cell>
          <cell r="G239">
            <v>0</v>
          </cell>
          <cell r="I239">
            <v>25174.18</v>
          </cell>
          <cell r="J239">
            <v>9312.1</v>
          </cell>
        </row>
        <row r="240">
          <cell r="A240" t="str">
            <v>58253600630</v>
          </cell>
          <cell r="B240">
            <v>58253</v>
          </cell>
          <cell r="C240">
            <v>600630</v>
          </cell>
          <cell r="D240" t="str">
            <v>Productive professional</v>
          </cell>
          <cell r="E240" t="str">
            <v>Leveraging ACE and NICHE SNF</v>
          </cell>
          <cell r="F240">
            <v>74460.740000000005</v>
          </cell>
          <cell r="G240">
            <v>-5100.18</v>
          </cell>
          <cell r="I240">
            <v>69360.56</v>
          </cell>
          <cell r="J240">
            <v>9312.1</v>
          </cell>
        </row>
        <row r="241">
          <cell r="A241" t="str">
            <v>80010600630</v>
          </cell>
          <cell r="B241">
            <v>80010</v>
          </cell>
          <cell r="C241">
            <v>600630</v>
          </cell>
          <cell r="D241" t="str">
            <v>Productive professional</v>
          </cell>
          <cell r="E241" t="str">
            <v>Administration - Executive</v>
          </cell>
          <cell r="F241">
            <v>33537.51</v>
          </cell>
          <cell r="G241">
            <v>36111.1</v>
          </cell>
          <cell r="I241">
            <v>69648.61</v>
          </cell>
          <cell r="J241">
            <v>9312.1</v>
          </cell>
        </row>
        <row r="242">
          <cell r="A242" t="str">
            <v>80570600630</v>
          </cell>
          <cell r="B242">
            <v>80570</v>
          </cell>
          <cell r="C242">
            <v>600630</v>
          </cell>
          <cell r="D242" t="str">
            <v>Productive professional</v>
          </cell>
          <cell r="E242" t="str">
            <v>Clinical Services</v>
          </cell>
          <cell r="F242">
            <v>65134.29</v>
          </cell>
          <cell r="G242">
            <v>66151.37</v>
          </cell>
          <cell r="I242">
            <v>131285.66</v>
          </cell>
          <cell r="J242">
            <v>9312.1</v>
          </cell>
        </row>
        <row r="243">
          <cell r="A243" t="str">
            <v>83000600630</v>
          </cell>
          <cell r="B243">
            <v>83000</v>
          </cell>
          <cell r="C243">
            <v>600630</v>
          </cell>
          <cell r="D243" t="str">
            <v>Productive professional</v>
          </cell>
          <cell r="E243" t="str">
            <v>Human Resources</v>
          </cell>
          <cell r="F243">
            <v>99015.01</v>
          </cell>
          <cell r="G243">
            <v>155090.42000000001</v>
          </cell>
          <cell r="I243">
            <v>254105.43</v>
          </cell>
          <cell r="J243">
            <v>9312.1</v>
          </cell>
        </row>
        <row r="244">
          <cell r="A244" t="str">
            <v>80300600630</v>
          </cell>
          <cell r="B244">
            <v>80300</v>
          </cell>
          <cell r="C244">
            <v>600630</v>
          </cell>
          <cell r="D244" t="str">
            <v>Productive professional</v>
          </cell>
          <cell r="E244" t="str">
            <v>Accounting &amp; Finance</v>
          </cell>
          <cell r="F244">
            <v>588002.06000000006</v>
          </cell>
          <cell r="G244">
            <v>538563.43000000005</v>
          </cell>
          <cell r="I244">
            <v>1126565.4900000002</v>
          </cell>
          <cell r="J244">
            <v>9312.1</v>
          </cell>
        </row>
        <row r="245">
          <cell r="A245" t="str">
            <v>80099600650</v>
          </cell>
          <cell r="B245">
            <v>80099</v>
          </cell>
          <cell r="C245">
            <v>600650</v>
          </cell>
          <cell r="D245" t="str">
            <v>Productive support servic</v>
          </cell>
          <cell r="E245" t="str">
            <v>Rebill- Payroll</v>
          </cell>
          <cell r="F245">
            <v>0</v>
          </cell>
          <cell r="G245">
            <v>750.32</v>
          </cell>
          <cell r="I245">
            <v>750.32</v>
          </cell>
          <cell r="J245">
            <v>9312.1</v>
          </cell>
        </row>
        <row r="246">
          <cell r="A246" t="str">
            <v>80099600660</v>
          </cell>
          <cell r="B246">
            <v>80099</v>
          </cell>
          <cell r="C246">
            <v>600660</v>
          </cell>
          <cell r="D246" t="str">
            <v>Productive clerical</v>
          </cell>
          <cell r="E246" t="str">
            <v>Rebill- Payroll</v>
          </cell>
          <cell r="F246">
            <v>125.28</v>
          </cell>
          <cell r="G246">
            <v>0</v>
          </cell>
          <cell r="I246">
            <v>125.28</v>
          </cell>
          <cell r="J246">
            <v>9312.1</v>
          </cell>
        </row>
        <row r="247">
          <cell r="A247" t="str">
            <v>80000600660</v>
          </cell>
          <cell r="B247">
            <v>80000</v>
          </cell>
          <cell r="C247">
            <v>600660</v>
          </cell>
          <cell r="D247" t="str">
            <v>Productive clerical</v>
          </cell>
          <cell r="E247" t="str">
            <v>Administration</v>
          </cell>
          <cell r="F247">
            <v>1668.75</v>
          </cell>
          <cell r="G247">
            <v>0.82</v>
          </cell>
          <cell r="I247">
            <v>1669.57</v>
          </cell>
          <cell r="J247">
            <v>9312.1</v>
          </cell>
        </row>
        <row r="248">
          <cell r="A248" t="str">
            <v>83000600660</v>
          </cell>
          <cell r="B248">
            <v>83000</v>
          </cell>
          <cell r="C248">
            <v>600660</v>
          </cell>
          <cell r="D248" t="str">
            <v>Productive clerical</v>
          </cell>
          <cell r="E248" t="str">
            <v>Human Resources</v>
          </cell>
          <cell r="F248">
            <v>9230.5600000000013</v>
          </cell>
          <cell r="G248">
            <v>0</v>
          </cell>
          <cell r="I248">
            <v>9230.5600000000013</v>
          </cell>
          <cell r="J248">
            <v>9312.1</v>
          </cell>
        </row>
        <row r="249">
          <cell r="A249" t="str">
            <v>80010600660</v>
          </cell>
          <cell r="B249">
            <v>80010</v>
          </cell>
          <cell r="C249">
            <v>600660</v>
          </cell>
          <cell r="D249" t="str">
            <v>Productive clerical</v>
          </cell>
          <cell r="E249" t="str">
            <v>Administration - Executive</v>
          </cell>
          <cell r="F249">
            <v>70176.820000000007</v>
          </cell>
          <cell r="G249">
            <v>90960.47</v>
          </cell>
          <cell r="I249">
            <v>161137.29</v>
          </cell>
          <cell r="J249">
            <v>9312.1</v>
          </cell>
        </row>
        <row r="250">
          <cell r="A250" t="str">
            <v>80300600660</v>
          </cell>
          <cell r="B250">
            <v>80300</v>
          </cell>
          <cell r="C250">
            <v>600660</v>
          </cell>
          <cell r="D250" t="str">
            <v>Productive clerical</v>
          </cell>
          <cell r="E250" t="str">
            <v>Accounting &amp; Finance</v>
          </cell>
          <cell r="F250">
            <v>250399.79</v>
          </cell>
          <cell r="G250">
            <v>231593.56</v>
          </cell>
          <cell r="I250">
            <v>481993.35</v>
          </cell>
          <cell r="J250">
            <v>9312.1</v>
          </cell>
        </row>
        <row r="251">
          <cell r="A251" t="str">
            <v>80300600819</v>
          </cell>
          <cell r="B251">
            <v>80300</v>
          </cell>
          <cell r="C251">
            <v>600819</v>
          </cell>
          <cell r="D251" t="str">
            <v>IC labor professional</v>
          </cell>
          <cell r="E251" t="str">
            <v>Accounting &amp; Finance</v>
          </cell>
          <cell r="F251">
            <v>-260376.9</v>
          </cell>
          <cell r="G251">
            <v>-299114.21999999997</v>
          </cell>
          <cell r="I251">
            <v>-559491.12</v>
          </cell>
          <cell r="J251">
            <v>9312.1</v>
          </cell>
        </row>
        <row r="252">
          <cell r="A252" t="str">
            <v>80099600819</v>
          </cell>
          <cell r="B252">
            <v>80099</v>
          </cell>
          <cell r="C252">
            <v>600819</v>
          </cell>
          <cell r="D252" t="str">
            <v>IC labor professional</v>
          </cell>
          <cell r="E252" t="str">
            <v>Rebill- Payroll</v>
          </cell>
          <cell r="F252">
            <v>-1033.44</v>
          </cell>
          <cell r="G252">
            <v>0</v>
          </cell>
          <cell r="I252">
            <v>-1033.44</v>
          </cell>
          <cell r="J252">
            <v>9312.1</v>
          </cell>
        </row>
        <row r="253">
          <cell r="A253" t="str">
            <v>80099600829</v>
          </cell>
          <cell r="B253">
            <v>80099</v>
          </cell>
          <cell r="C253">
            <v>600829</v>
          </cell>
          <cell r="D253" t="str">
            <v>IC labor skilled &amp; specia</v>
          </cell>
          <cell r="E253" t="str">
            <v>Rebill- Payroll</v>
          </cell>
          <cell r="F253">
            <v>-806.03</v>
          </cell>
          <cell r="G253">
            <v>0</v>
          </cell>
          <cell r="I253">
            <v>-806.03</v>
          </cell>
          <cell r="J253">
            <v>9312.1</v>
          </cell>
        </row>
        <row r="254">
          <cell r="A254" t="str">
            <v>80099600849</v>
          </cell>
          <cell r="B254">
            <v>80099</v>
          </cell>
          <cell r="C254">
            <v>600849</v>
          </cell>
          <cell r="D254" t="str">
            <v>IC labor clerical</v>
          </cell>
          <cell r="E254" t="str">
            <v>Rebill- Payroll</v>
          </cell>
          <cell r="F254">
            <v>-440.33</v>
          </cell>
          <cell r="G254">
            <v>0</v>
          </cell>
          <cell r="I254">
            <v>-440.33</v>
          </cell>
          <cell r="J254">
            <v>9312.1</v>
          </cell>
        </row>
        <row r="255">
          <cell r="A255" t="str">
            <v>80300600869</v>
          </cell>
          <cell r="B255">
            <v>80300</v>
          </cell>
          <cell r="C255">
            <v>600869</v>
          </cell>
          <cell r="D255" t="str">
            <v>Intraco labor professiona</v>
          </cell>
          <cell r="E255" t="str">
            <v>Accounting &amp; Finance</v>
          </cell>
          <cell r="F255">
            <v>-56857.83</v>
          </cell>
          <cell r="G255">
            <v>-54672.76</v>
          </cell>
          <cell r="I255">
            <v>-111530.59</v>
          </cell>
          <cell r="J255">
            <v>9312.1</v>
          </cell>
        </row>
        <row r="256">
          <cell r="A256" t="str">
            <v>83000600869</v>
          </cell>
          <cell r="B256">
            <v>83000</v>
          </cell>
          <cell r="C256">
            <v>600869</v>
          </cell>
          <cell r="D256" t="str">
            <v>Intraco labor professiona</v>
          </cell>
          <cell r="E256" t="str">
            <v>Human Resources</v>
          </cell>
          <cell r="F256">
            <v>-59093.62</v>
          </cell>
          <cell r="G256">
            <v>-3613.91</v>
          </cell>
          <cell r="I256">
            <v>-62707.53</v>
          </cell>
          <cell r="J256">
            <v>9312.1</v>
          </cell>
        </row>
        <row r="257">
          <cell r="A257" t="str">
            <v>80500600869</v>
          </cell>
          <cell r="B257">
            <v>80500</v>
          </cell>
          <cell r="C257">
            <v>600869</v>
          </cell>
          <cell r="D257" t="str">
            <v>Intraco labor professiona</v>
          </cell>
          <cell r="E257" t="str">
            <v>Medical Staff</v>
          </cell>
          <cell r="F257">
            <v>-31723.45</v>
          </cell>
          <cell r="G257">
            <v>-14690.76</v>
          </cell>
          <cell r="I257">
            <v>-46414.21</v>
          </cell>
          <cell r="J257">
            <v>9312.1</v>
          </cell>
        </row>
        <row r="258">
          <cell r="A258" t="str">
            <v>75900600869</v>
          </cell>
          <cell r="B258">
            <v>75900</v>
          </cell>
          <cell r="C258">
            <v>600869</v>
          </cell>
          <cell r="D258" t="str">
            <v>Intraco labor professiona</v>
          </cell>
          <cell r="E258" t="str">
            <v>Outpatient Centers - Other</v>
          </cell>
          <cell r="F258">
            <v>10554.37</v>
          </cell>
          <cell r="G258">
            <v>189.02</v>
          </cell>
          <cell r="I258">
            <v>10743.390000000001</v>
          </cell>
          <cell r="J258">
            <v>9312.1</v>
          </cell>
        </row>
        <row r="259">
          <cell r="A259" t="str">
            <v>80053600869</v>
          </cell>
          <cell r="B259">
            <v>80053</v>
          </cell>
          <cell r="C259">
            <v>600869</v>
          </cell>
          <cell r="D259" t="str">
            <v>Intraco labor professiona</v>
          </cell>
          <cell r="E259" t="str">
            <v>Gottlieb Memorial Hospital</v>
          </cell>
          <cell r="F259">
            <v>8169.4900000000007</v>
          </cell>
          <cell r="G259">
            <v>23815.1</v>
          </cell>
          <cell r="I259">
            <v>31984.59</v>
          </cell>
          <cell r="J259">
            <v>9312.1</v>
          </cell>
        </row>
        <row r="260">
          <cell r="A260" t="str">
            <v>80054600869</v>
          </cell>
          <cell r="B260">
            <v>80054</v>
          </cell>
          <cell r="C260">
            <v>600869</v>
          </cell>
          <cell r="D260" t="str">
            <v>Intraco labor professiona</v>
          </cell>
          <cell r="E260" t="str">
            <v>Sioux City</v>
          </cell>
          <cell r="F260">
            <v>9150.83</v>
          </cell>
          <cell r="G260">
            <v>26451.63</v>
          </cell>
          <cell r="I260">
            <v>35602.46</v>
          </cell>
          <cell r="J260">
            <v>9312.1</v>
          </cell>
        </row>
        <row r="261">
          <cell r="A261" t="str">
            <v>80052600869</v>
          </cell>
          <cell r="B261">
            <v>80052</v>
          </cell>
          <cell r="C261">
            <v>600869</v>
          </cell>
          <cell r="D261" t="str">
            <v>Intraco labor professiona</v>
          </cell>
          <cell r="E261" t="str">
            <v>Mason City Iowa</v>
          </cell>
          <cell r="F261">
            <v>11965.300000000001</v>
          </cell>
          <cell r="G261">
            <v>26426.51</v>
          </cell>
          <cell r="I261">
            <v>38391.81</v>
          </cell>
          <cell r="J261">
            <v>9312.1</v>
          </cell>
        </row>
        <row r="262">
          <cell r="A262" t="str">
            <v>80000601030</v>
          </cell>
          <cell r="B262">
            <v>80000</v>
          </cell>
          <cell r="C262">
            <v>601030</v>
          </cell>
          <cell r="D262" t="str">
            <v>OT occ therapy</v>
          </cell>
          <cell r="E262" t="str">
            <v>Administration</v>
          </cell>
          <cell r="F262">
            <v>-230.82</v>
          </cell>
          <cell r="G262">
            <v>0</v>
          </cell>
          <cell r="I262">
            <v>-230.82</v>
          </cell>
          <cell r="J262">
            <v>9312.1</v>
          </cell>
        </row>
        <row r="263">
          <cell r="A263" t="str">
            <v>80300601100</v>
          </cell>
          <cell r="B263">
            <v>80300</v>
          </cell>
          <cell r="C263">
            <v>601100</v>
          </cell>
          <cell r="D263" t="str">
            <v>OT management</v>
          </cell>
          <cell r="E263" t="str">
            <v>Accounting &amp; Finance</v>
          </cell>
          <cell r="F263">
            <v>40170.85</v>
          </cell>
          <cell r="G263">
            <v>41132.97</v>
          </cell>
          <cell r="I263">
            <v>81303.820000000007</v>
          </cell>
          <cell r="J263">
            <v>9312.1</v>
          </cell>
        </row>
        <row r="264">
          <cell r="A264" t="str">
            <v>80300601110</v>
          </cell>
          <cell r="B264">
            <v>80300</v>
          </cell>
          <cell r="C264">
            <v>601110</v>
          </cell>
          <cell r="D264" t="str">
            <v>OT professional</v>
          </cell>
          <cell r="E264" t="str">
            <v>Accounting &amp; Finance</v>
          </cell>
          <cell r="F264">
            <v>136.82</v>
          </cell>
          <cell r="G264">
            <v>114.72</v>
          </cell>
          <cell r="I264">
            <v>251.54</v>
          </cell>
          <cell r="J264">
            <v>9312.1</v>
          </cell>
        </row>
        <row r="265">
          <cell r="A265" t="str">
            <v>80000601140</v>
          </cell>
          <cell r="B265">
            <v>80000</v>
          </cell>
          <cell r="C265">
            <v>601140</v>
          </cell>
          <cell r="D265" t="str">
            <v>OT clerical</v>
          </cell>
          <cell r="E265" t="str">
            <v>Administration</v>
          </cell>
          <cell r="F265">
            <v>10.4</v>
          </cell>
          <cell r="G265">
            <v>0</v>
          </cell>
          <cell r="I265">
            <v>10.4</v>
          </cell>
          <cell r="J265">
            <v>9312.1</v>
          </cell>
        </row>
        <row r="266">
          <cell r="A266" t="str">
            <v>80099601140</v>
          </cell>
          <cell r="B266">
            <v>80099</v>
          </cell>
          <cell r="C266">
            <v>601140</v>
          </cell>
          <cell r="D266" t="str">
            <v>OT clerical</v>
          </cell>
          <cell r="E266" t="str">
            <v>Rebill- Payroll</v>
          </cell>
          <cell r="F266">
            <v>285.2</v>
          </cell>
          <cell r="G266">
            <v>0</v>
          </cell>
          <cell r="I266">
            <v>285.2</v>
          </cell>
          <cell r="J266">
            <v>9312.1</v>
          </cell>
        </row>
        <row r="267">
          <cell r="A267" t="str">
            <v>83000601140</v>
          </cell>
          <cell r="B267">
            <v>83000</v>
          </cell>
          <cell r="C267">
            <v>601140</v>
          </cell>
          <cell r="D267" t="str">
            <v>OT clerical</v>
          </cell>
          <cell r="E267" t="str">
            <v>Human Resources</v>
          </cell>
          <cell r="F267">
            <v>362.69000000000005</v>
          </cell>
          <cell r="G267">
            <v>0</v>
          </cell>
          <cell r="I267">
            <v>362.69000000000005</v>
          </cell>
          <cell r="J267">
            <v>9312.1</v>
          </cell>
        </row>
        <row r="268">
          <cell r="A268" t="str">
            <v>80010601140</v>
          </cell>
          <cell r="B268">
            <v>80010</v>
          </cell>
          <cell r="C268">
            <v>601140</v>
          </cell>
          <cell r="D268" t="str">
            <v>OT clerical</v>
          </cell>
          <cell r="E268" t="str">
            <v>Administration - Executive</v>
          </cell>
          <cell r="F268">
            <v>1816.42</v>
          </cell>
          <cell r="G268">
            <v>3794.68</v>
          </cell>
          <cell r="I268">
            <v>5611.1</v>
          </cell>
          <cell r="J268">
            <v>9312.1</v>
          </cell>
        </row>
        <row r="269">
          <cell r="A269" t="str">
            <v>80300601140</v>
          </cell>
          <cell r="B269">
            <v>80300</v>
          </cell>
          <cell r="C269">
            <v>601140</v>
          </cell>
          <cell r="D269" t="str">
            <v>OT clerical</v>
          </cell>
          <cell r="E269" t="str">
            <v>Accounting &amp; Finance</v>
          </cell>
          <cell r="F269">
            <v>6379.08</v>
          </cell>
          <cell r="G269">
            <v>8894.98</v>
          </cell>
          <cell r="I269">
            <v>15274.06</v>
          </cell>
          <cell r="J269">
            <v>9312.1</v>
          </cell>
        </row>
        <row r="270">
          <cell r="A270" t="str">
            <v>83000602130</v>
          </cell>
          <cell r="B270">
            <v>83000</v>
          </cell>
          <cell r="C270">
            <v>602130</v>
          </cell>
          <cell r="D270" t="str">
            <v>Train &amp; edu professional</v>
          </cell>
          <cell r="E270" t="str">
            <v>Human Resources</v>
          </cell>
          <cell r="F270">
            <v>56</v>
          </cell>
          <cell r="G270">
            <v>0</v>
          </cell>
          <cell r="I270">
            <v>56</v>
          </cell>
          <cell r="J270">
            <v>9312.1</v>
          </cell>
        </row>
        <row r="271">
          <cell r="A271" t="str">
            <v>83000603030</v>
          </cell>
          <cell r="B271">
            <v>83000</v>
          </cell>
          <cell r="C271">
            <v>603030</v>
          </cell>
          <cell r="D271" t="str">
            <v>Premium &amp; other RN</v>
          </cell>
          <cell r="E271" t="str">
            <v>Human Resources</v>
          </cell>
          <cell r="F271">
            <v>0</v>
          </cell>
          <cell r="G271">
            <v>350</v>
          </cell>
          <cell r="I271">
            <v>350</v>
          </cell>
          <cell r="J271">
            <v>9312.1</v>
          </cell>
        </row>
        <row r="272">
          <cell r="A272" t="str">
            <v>58253603110</v>
          </cell>
          <cell r="B272">
            <v>58253</v>
          </cell>
          <cell r="C272">
            <v>603110</v>
          </cell>
          <cell r="D272" t="str">
            <v>Premium &amp; other oth careg</v>
          </cell>
          <cell r="E272" t="str">
            <v>Leveraging ACE and NICHE SNF</v>
          </cell>
          <cell r="F272">
            <v>1275</v>
          </cell>
          <cell r="G272">
            <v>0</v>
          </cell>
          <cell r="I272">
            <v>1275</v>
          </cell>
          <cell r="J272">
            <v>9312.1</v>
          </cell>
        </row>
        <row r="273">
          <cell r="A273" t="str">
            <v>83000603110</v>
          </cell>
          <cell r="B273">
            <v>83000</v>
          </cell>
          <cell r="C273">
            <v>603110</v>
          </cell>
          <cell r="D273" t="str">
            <v>Premium &amp; other oth careg</v>
          </cell>
          <cell r="E273" t="str">
            <v>Human Resources</v>
          </cell>
          <cell r="F273">
            <v>0</v>
          </cell>
          <cell r="G273">
            <v>1550</v>
          </cell>
          <cell r="I273">
            <v>1550</v>
          </cell>
          <cell r="J273">
            <v>9312.1</v>
          </cell>
        </row>
        <row r="274">
          <cell r="A274" t="str">
            <v>83000603120</v>
          </cell>
          <cell r="B274">
            <v>83000</v>
          </cell>
          <cell r="C274">
            <v>603120</v>
          </cell>
          <cell r="D274" t="str">
            <v>Premium &amp; other managemen</v>
          </cell>
          <cell r="E274" t="str">
            <v>Human Resources</v>
          </cell>
          <cell r="F274">
            <v>0</v>
          </cell>
          <cell r="G274">
            <v>250</v>
          </cell>
          <cell r="I274">
            <v>250</v>
          </cell>
          <cell r="J274">
            <v>9312.1</v>
          </cell>
        </row>
        <row r="275">
          <cell r="A275" t="str">
            <v>80000603120</v>
          </cell>
          <cell r="B275">
            <v>80000</v>
          </cell>
          <cell r="C275">
            <v>603120</v>
          </cell>
          <cell r="D275" t="str">
            <v>Premium &amp; other managemen</v>
          </cell>
          <cell r="E275" t="str">
            <v>Administration</v>
          </cell>
          <cell r="F275">
            <v>875</v>
          </cell>
          <cell r="G275">
            <v>9000</v>
          </cell>
          <cell r="I275">
            <v>9875</v>
          </cell>
          <cell r="J275">
            <v>9312.1</v>
          </cell>
        </row>
        <row r="276">
          <cell r="A276" t="str">
            <v>80010603120</v>
          </cell>
          <cell r="B276">
            <v>80010</v>
          </cell>
          <cell r="C276">
            <v>603120</v>
          </cell>
          <cell r="D276" t="str">
            <v>Premium &amp; other managemen</v>
          </cell>
          <cell r="E276" t="str">
            <v>Administration - Executive</v>
          </cell>
          <cell r="F276">
            <v>210000</v>
          </cell>
          <cell r="G276">
            <v>187590.02</v>
          </cell>
          <cell r="I276">
            <v>397590.02</v>
          </cell>
          <cell r="J276">
            <v>9312.1</v>
          </cell>
        </row>
        <row r="277">
          <cell r="A277" t="str">
            <v>80300603130</v>
          </cell>
          <cell r="B277">
            <v>80300</v>
          </cell>
          <cell r="C277">
            <v>603130</v>
          </cell>
          <cell r="D277" t="str">
            <v>Premium &amp; other professio</v>
          </cell>
          <cell r="E277" t="str">
            <v>Accounting &amp; Finance</v>
          </cell>
          <cell r="F277">
            <v>298.12</v>
          </cell>
          <cell r="G277">
            <v>0</v>
          </cell>
          <cell r="I277">
            <v>298.12</v>
          </cell>
          <cell r="J277">
            <v>9312.1</v>
          </cell>
        </row>
        <row r="278">
          <cell r="A278" t="str">
            <v>80099603130</v>
          </cell>
          <cell r="B278">
            <v>80099</v>
          </cell>
          <cell r="C278">
            <v>603130</v>
          </cell>
          <cell r="D278" t="str">
            <v>Premium &amp; other professio</v>
          </cell>
          <cell r="E278" t="str">
            <v>Rebill- Payroll</v>
          </cell>
          <cell r="F278">
            <v>960</v>
          </cell>
          <cell r="G278">
            <v>0</v>
          </cell>
          <cell r="I278">
            <v>960</v>
          </cell>
          <cell r="J278">
            <v>9312.1</v>
          </cell>
        </row>
        <row r="279">
          <cell r="A279" t="str">
            <v>83000603130</v>
          </cell>
          <cell r="B279">
            <v>83000</v>
          </cell>
          <cell r="C279">
            <v>603130</v>
          </cell>
          <cell r="D279" t="str">
            <v>Premium &amp; other professio</v>
          </cell>
          <cell r="E279" t="str">
            <v>Human Resources</v>
          </cell>
          <cell r="F279">
            <v>2500</v>
          </cell>
          <cell r="G279">
            <v>150</v>
          </cell>
          <cell r="I279">
            <v>2650</v>
          </cell>
          <cell r="J279">
            <v>9312.1</v>
          </cell>
        </row>
        <row r="280">
          <cell r="A280" t="str">
            <v>83000603150</v>
          </cell>
          <cell r="B280">
            <v>83000</v>
          </cell>
          <cell r="C280">
            <v>603150</v>
          </cell>
          <cell r="D280" t="str">
            <v>Premium &amp; other support s</v>
          </cell>
          <cell r="E280" t="str">
            <v>Human Resources</v>
          </cell>
          <cell r="F280">
            <v>0</v>
          </cell>
          <cell r="G280">
            <v>800</v>
          </cell>
          <cell r="I280">
            <v>800</v>
          </cell>
          <cell r="J280">
            <v>9312.1</v>
          </cell>
        </row>
        <row r="281">
          <cell r="A281" t="str">
            <v>83000603160</v>
          </cell>
          <cell r="B281">
            <v>83000</v>
          </cell>
          <cell r="C281">
            <v>603160</v>
          </cell>
          <cell r="D281" t="str">
            <v>Premium &amp; other clerical</v>
          </cell>
          <cell r="E281" t="str">
            <v>Human Resources</v>
          </cell>
          <cell r="F281">
            <v>0</v>
          </cell>
          <cell r="G281">
            <v>350</v>
          </cell>
          <cell r="I281">
            <v>350</v>
          </cell>
          <cell r="J281">
            <v>9312.1</v>
          </cell>
        </row>
        <row r="282">
          <cell r="A282" t="str">
            <v>80300603160</v>
          </cell>
          <cell r="B282">
            <v>80300</v>
          </cell>
          <cell r="C282">
            <v>603160</v>
          </cell>
          <cell r="D282" t="str">
            <v>Premium &amp; other clerical</v>
          </cell>
          <cell r="E282" t="str">
            <v>Accounting &amp; Finance</v>
          </cell>
          <cell r="F282">
            <v>82.5</v>
          </cell>
          <cell r="G282">
            <v>271.35000000000002</v>
          </cell>
          <cell r="I282">
            <v>353.85</v>
          </cell>
          <cell r="J282">
            <v>9312.1</v>
          </cell>
        </row>
        <row r="283">
          <cell r="A283" t="str">
            <v>80099605530</v>
          </cell>
          <cell r="B283">
            <v>80099</v>
          </cell>
          <cell r="C283">
            <v>605530</v>
          </cell>
          <cell r="D283" t="str">
            <v>PTO RN</v>
          </cell>
          <cell r="E283" t="str">
            <v>Rebill- Payroll</v>
          </cell>
          <cell r="F283">
            <v>0</v>
          </cell>
          <cell r="G283">
            <v>756.69</v>
          </cell>
          <cell r="I283">
            <v>756.69</v>
          </cell>
          <cell r="J283">
            <v>9312.1</v>
          </cell>
        </row>
        <row r="284">
          <cell r="A284" t="str">
            <v>80570605530</v>
          </cell>
          <cell r="B284">
            <v>80570</v>
          </cell>
          <cell r="C284">
            <v>605530</v>
          </cell>
          <cell r="D284" t="str">
            <v>PTO RN</v>
          </cell>
          <cell r="E284" t="str">
            <v>Clinical Services</v>
          </cell>
          <cell r="F284">
            <v>0</v>
          </cell>
          <cell r="G284">
            <v>12558.51</v>
          </cell>
          <cell r="I284">
            <v>12558.51</v>
          </cell>
          <cell r="J284">
            <v>9312.1</v>
          </cell>
        </row>
        <row r="285">
          <cell r="A285" t="str">
            <v>78700605600</v>
          </cell>
          <cell r="B285">
            <v>78700</v>
          </cell>
          <cell r="C285">
            <v>605600</v>
          </cell>
          <cell r="D285" t="str">
            <v>PTO spiritual care</v>
          </cell>
          <cell r="E285" t="str">
            <v>Social Services</v>
          </cell>
          <cell r="F285">
            <v>179.52</v>
          </cell>
          <cell r="G285">
            <v>1891.17</v>
          </cell>
          <cell r="I285">
            <v>2070.69</v>
          </cell>
          <cell r="J285">
            <v>9312.1</v>
          </cell>
        </row>
        <row r="286">
          <cell r="A286" t="str">
            <v>81205605610</v>
          </cell>
          <cell r="B286">
            <v>81205</v>
          </cell>
          <cell r="C286">
            <v>605610</v>
          </cell>
          <cell r="D286" t="str">
            <v>PTO other caregiver</v>
          </cell>
          <cell r="E286" t="str">
            <v>COVID-19</v>
          </cell>
          <cell r="F286">
            <v>2775.2</v>
          </cell>
          <cell r="G286">
            <v>0</v>
          </cell>
          <cell r="I286">
            <v>2775.2</v>
          </cell>
          <cell r="J286">
            <v>9312.1</v>
          </cell>
        </row>
        <row r="287">
          <cell r="A287" t="str">
            <v>58253605610</v>
          </cell>
          <cell r="B287">
            <v>58253</v>
          </cell>
          <cell r="C287">
            <v>605610</v>
          </cell>
          <cell r="D287" t="str">
            <v>PTO other caregiver</v>
          </cell>
          <cell r="E287" t="str">
            <v>Leveraging ACE and NICHE SNF</v>
          </cell>
          <cell r="F287">
            <v>4218.74</v>
          </cell>
          <cell r="G287">
            <v>0</v>
          </cell>
          <cell r="I287">
            <v>4218.74</v>
          </cell>
          <cell r="J287">
            <v>9312.1</v>
          </cell>
        </row>
        <row r="288">
          <cell r="A288" t="str">
            <v>81205605620</v>
          </cell>
          <cell r="B288">
            <v>81205</v>
          </cell>
          <cell r="C288">
            <v>605620</v>
          </cell>
          <cell r="D288" t="str">
            <v>PTO management</v>
          </cell>
          <cell r="E288" t="str">
            <v>COVID-19</v>
          </cell>
          <cell r="F288">
            <v>-599.12</v>
          </cell>
          <cell r="G288">
            <v>0</v>
          </cell>
          <cell r="I288">
            <v>-599.12</v>
          </cell>
          <cell r="J288">
            <v>9312.1</v>
          </cell>
        </row>
        <row r="289">
          <cell r="A289" t="str">
            <v>83197605620</v>
          </cell>
          <cell r="B289">
            <v>83197</v>
          </cell>
          <cell r="C289">
            <v>605620</v>
          </cell>
          <cell r="D289" t="str">
            <v>PTO management</v>
          </cell>
          <cell r="E289" t="str">
            <v>Termed Dept</v>
          </cell>
          <cell r="F289">
            <v>0</v>
          </cell>
          <cell r="G289">
            <v>89.89</v>
          </cell>
          <cell r="I289">
            <v>89.89</v>
          </cell>
          <cell r="J289">
            <v>9312.1</v>
          </cell>
        </row>
        <row r="290">
          <cell r="A290" t="str">
            <v>80069605620</v>
          </cell>
          <cell r="B290">
            <v>80069</v>
          </cell>
          <cell r="C290">
            <v>605620</v>
          </cell>
          <cell r="D290" t="str">
            <v>PTO management</v>
          </cell>
          <cell r="E290" t="str">
            <v>Mary Free Bed</v>
          </cell>
          <cell r="F290">
            <v>0</v>
          </cell>
          <cell r="G290">
            <v>408.52</v>
          </cell>
          <cell r="I290">
            <v>408.52</v>
          </cell>
          <cell r="J290">
            <v>9312.1</v>
          </cell>
        </row>
        <row r="291">
          <cell r="A291" t="str">
            <v>58252605620</v>
          </cell>
          <cell r="B291">
            <v>58252</v>
          </cell>
          <cell r="C291">
            <v>605620</v>
          </cell>
          <cell r="D291" t="str">
            <v>PTO management</v>
          </cell>
          <cell r="E291" t="str">
            <v>Transition Specialist</v>
          </cell>
          <cell r="F291">
            <v>2565.77</v>
          </cell>
          <cell r="G291">
            <v>0</v>
          </cell>
          <cell r="I291">
            <v>2565.77</v>
          </cell>
          <cell r="J291">
            <v>9312.1</v>
          </cell>
        </row>
        <row r="292">
          <cell r="A292" t="str">
            <v>58253605620</v>
          </cell>
          <cell r="B292">
            <v>58253</v>
          </cell>
          <cell r="C292">
            <v>605620</v>
          </cell>
          <cell r="D292" t="str">
            <v>PTO management</v>
          </cell>
          <cell r="E292" t="str">
            <v>Leveraging ACE and NICHE SNF</v>
          </cell>
          <cell r="F292">
            <v>3137.04</v>
          </cell>
          <cell r="G292">
            <v>225.87</v>
          </cell>
          <cell r="I292">
            <v>3362.91</v>
          </cell>
          <cell r="J292">
            <v>9312.1</v>
          </cell>
        </row>
        <row r="293">
          <cell r="A293" t="str">
            <v>78700605620</v>
          </cell>
          <cell r="B293">
            <v>78700</v>
          </cell>
          <cell r="C293">
            <v>605620</v>
          </cell>
          <cell r="D293" t="str">
            <v>PTO management</v>
          </cell>
          <cell r="E293" t="str">
            <v>Social Services</v>
          </cell>
          <cell r="F293">
            <v>0</v>
          </cell>
          <cell r="G293">
            <v>8273.0499999999993</v>
          </cell>
          <cell r="I293">
            <v>8273.0499999999993</v>
          </cell>
          <cell r="J293">
            <v>9312.1</v>
          </cell>
        </row>
        <row r="294">
          <cell r="A294" t="str">
            <v>80010605620</v>
          </cell>
          <cell r="B294">
            <v>80010</v>
          </cell>
          <cell r="C294">
            <v>605620</v>
          </cell>
          <cell r="D294" t="str">
            <v>PTO management</v>
          </cell>
          <cell r="E294" t="str">
            <v>Administration - Executive</v>
          </cell>
          <cell r="F294">
            <v>-3386.94</v>
          </cell>
          <cell r="G294">
            <v>18858.47</v>
          </cell>
          <cell r="I294">
            <v>15471.53</v>
          </cell>
          <cell r="J294">
            <v>9312.1</v>
          </cell>
        </row>
        <row r="295">
          <cell r="A295" t="str">
            <v>80570605620</v>
          </cell>
          <cell r="B295">
            <v>80570</v>
          </cell>
          <cell r="C295">
            <v>605620</v>
          </cell>
          <cell r="D295" t="str">
            <v>PTO management</v>
          </cell>
          <cell r="E295" t="str">
            <v>Clinical Services</v>
          </cell>
          <cell r="F295">
            <v>11432.22</v>
          </cell>
          <cell r="G295">
            <v>48317.34</v>
          </cell>
          <cell r="I295">
            <v>59749.56</v>
          </cell>
          <cell r="J295">
            <v>9312.1</v>
          </cell>
        </row>
        <row r="296">
          <cell r="A296" t="str">
            <v>83000605620</v>
          </cell>
          <cell r="B296">
            <v>83000</v>
          </cell>
          <cell r="C296">
            <v>605620</v>
          </cell>
          <cell r="D296" t="str">
            <v>PTO management</v>
          </cell>
          <cell r="E296" t="str">
            <v>Human Resources</v>
          </cell>
          <cell r="F296">
            <v>23595.17</v>
          </cell>
          <cell r="G296">
            <v>36195.839999999997</v>
          </cell>
          <cell r="I296">
            <v>59791.009999999995</v>
          </cell>
          <cell r="J296">
            <v>9312.1</v>
          </cell>
        </row>
        <row r="297">
          <cell r="A297" t="str">
            <v>80000605620</v>
          </cell>
          <cell r="B297">
            <v>80000</v>
          </cell>
          <cell r="C297">
            <v>605620</v>
          </cell>
          <cell r="D297" t="str">
            <v>PTO management</v>
          </cell>
          <cell r="E297" t="str">
            <v>Administration</v>
          </cell>
          <cell r="F297">
            <v>41960.99</v>
          </cell>
          <cell r="G297">
            <v>38448.25</v>
          </cell>
          <cell r="I297">
            <v>80409.239999999991</v>
          </cell>
          <cell r="J297">
            <v>9312.1</v>
          </cell>
        </row>
        <row r="298">
          <cell r="A298" t="str">
            <v>80300605620</v>
          </cell>
          <cell r="B298">
            <v>80300</v>
          </cell>
          <cell r="C298">
            <v>605620</v>
          </cell>
          <cell r="D298" t="str">
            <v>PTO management</v>
          </cell>
          <cell r="E298" t="str">
            <v>Accounting &amp; Finance</v>
          </cell>
          <cell r="F298">
            <v>36981.65</v>
          </cell>
          <cell r="G298">
            <v>108131.91</v>
          </cell>
          <cell r="I298">
            <v>145113.56</v>
          </cell>
          <cell r="J298">
            <v>9312.1</v>
          </cell>
        </row>
        <row r="299">
          <cell r="A299" t="str">
            <v>58252605630</v>
          </cell>
          <cell r="B299">
            <v>58252</v>
          </cell>
          <cell r="C299">
            <v>605630</v>
          </cell>
          <cell r="D299" t="str">
            <v>PTO professional</v>
          </cell>
          <cell r="E299" t="str">
            <v>Transition Specialist</v>
          </cell>
          <cell r="F299">
            <v>2808.61</v>
          </cell>
          <cell r="G299">
            <v>0</v>
          </cell>
          <cell r="I299">
            <v>2808.61</v>
          </cell>
          <cell r="J299">
            <v>9312.1</v>
          </cell>
        </row>
        <row r="300">
          <cell r="A300" t="str">
            <v>80570605630</v>
          </cell>
          <cell r="B300">
            <v>80570</v>
          </cell>
          <cell r="C300">
            <v>605630</v>
          </cell>
          <cell r="D300" t="str">
            <v>PTO professional</v>
          </cell>
          <cell r="E300" t="str">
            <v>Clinical Services</v>
          </cell>
          <cell r="F300">
            <v>801.43</v>
          </cell>
          <cell r="G300">
            <v>6742.2</v>
          </cell>
          <cell r="I300">
            <v>7543.63</v>
          </cell>
          <cell r="J300">
            <v>9312.1</v>
          </cell>
        </row>
        <row r="301">
          <cell r="A301" t="str">
            <v>80010605630</v>
          </cell>
          <cell r="B301">
            <v>80010</v>
          </cell>
          <cell r="C301">
            <v>605630</v>
          </cell>
          <cell r="D301" t="str">
            <v>PTO professional</v>
          </cell>
          <cell r="E301" t="str">
            <v>Administration - Executive</v>
          </cell>
          <cell r="F301">
            <v>5299.92</v>
          </cell>
          <cell r="G301">
            <v>6824.67</v>
          </cell>
          <cell r="I301">
            <v>12124.59</v>
          </cell>
          <cell r="J301">
            <v>9312.1</v>
          </cell>
        </row>
        <row r="302">
          <cell r="A302" t="str">
            <v>58253605630</v>
          </cell>
          <cell r="B302">
            <v>58253</v>
          </cell>
          <cell r="C302">
            <v>605630</v>
          </cell>
          <cell r="D302" t="str">
            <v>PTO professional</v>
          </cell>
          <cell r="E302" t="str">
            <v>Leveraging ACE and NICHE SNF</v>
          </cell>
          <cell r="F302">
            <v>6902.02</v>
          </cell>
          <cell r="G302">
            <v>7004.27</v>
          </cell>
          <cell r="I302">
            <v>13906.29</v>
          </cell>
          <cell r="J302">
            <v>9312.1</v>
          </cell>
        </row>
        <row r="303">
          <cell r="A303" t="str">
            <v>83197605630</v>
          </cell>
          <cell r="B303">
            <v>83197</v>
          </cell>
          <cell r="C303">
            <v>605630</v>
          </cell>
          <cell r="D303" t="str">
            <v>PTO professional</v>
          </cell>
          <cell r="E303" t="str">
            <v>Termed Dept</v>
          </cell>
          <cell r="F303">
            <v>0</v>
          </cell>
          <cell r="G303">
            <v>16815.79</v>
          </cell>
          <cell r="I303">
            <v>16815.79</v>
          </cell>
          <cell r="J303">
            <v>9312.1</v>
          </cell>
        </row>
        <row r="304">
          <cell r="A304" t="str">
            <v>83000605630</v>
          </cell>
          <cell r="B304">
            <v>83000</v>
          </cell>
          <cell r="C304">
            <v>605630</v>
          </cell>
          <cell r="D304" t="str">
            <v>PTO professional</v>
          </cell>
          <cell r="E304" t="str">
            <v>Human Resources</v>
          </cell>
          <cell r="F304">
            <v>7483.75</v>
          </cell>
          <cell r="G304">
            <v>10701.71</v>
          </cell>
          <cell r="I304">
            <v>18185.46</v>
          </cell>
          <cell r="J304">
            <v>9312.1</v>
          </cell>
        </row>
        <row r="305">
          <cell r="A305" t="str">
            <v>80300605630</v>
          </cell>
          <cell r="B305">
            <v>80300</v>
          </cell>
          <cell r="C305">
            <v>605630</v>
          </cell>
          <cell r="D305" t="str">
            <v>PTO professional</v>
          </cell>
          <cell r="E305" t="str">
            <v>Accounting &amp; Finance</v>
          </cell>
          <cell r="F305">
            <v>55977.9</v>
          </cell>
          <cell r="G305">
            <v>85142.8</v>
          </cell>
          <cell r="I305">
            <v>141120.70000000001</v>
          </cell>
          <cell r="J305">
            <v>9312.1</v>
          </cell>
        </row>
        <row r="306">
          <cell r="A306" t="str">
            <v>83197605650</v>
          </cell>
          <cell r="B306">
            <v>83197</v>
          </cell>
          <cell r="C306">
            <v>605650</v>
          </cell>
          <cell r="D306" t="str">
            <v>PTO support services</v>
          </cell>
          <cell r="E306" t="str">
            <v>Termed Dept</v>
          </cell>
          <cell r="F306">
            <v>0</v>
          </cell>
          <cell r="G306">
            <v>1614.86</v>
          </cell>
          <cell r="I306">
            <v>1614.86</v>
          </cell>
          <cell r="J306">
            <v>9312.1</v>
          </cell>
        </row>
        <row r="307">
          <cell r="A307" t="str">
            <v>83000605660</v>
          </cell>
          <cell r="B307">
            <v>83000</v>
          </cell>
          <cell r="C307">
            <v>605660</v>
          </cell>
          <cell r="D307" t="str">
            <v>PTO clerical</v>
          </cell>
          <cell r="E307" t="str">
            <v>Human Resources</v>
          </cell>
          <cell r="F307">
            <v>-214.92999999999995</v>
          </cell>
          <cell r="G307">
            <v>0</v>
          </cell>
          <cell r="I307">
            <v>-214.92999999999995</v>
          </cell>
          <cell r="J307">
            <v>9312.1</v>
          </cell>
        </row>
        <row r="308">
          <cell r="A308" t="str">
            <v>81205605660</v>
          </cell>
          <cell r="B308">
            <v>81205</v>
          </cell>
          <cell r="C308">
            <v>605660</v>
          </cell>
          <cell r="D308" t="str">
            <v>PTO clerical</v>
          </cell>
          <cell r="E308" t="str">
            <v>COVID-19</v>
          </cell>
          <cell r="F308">
            <v>-83.14</v>
          </cell>
          <cell r="G308">
            <v>0</v>
          </cell>
          <cell r="I308">
            <v>-83.14</v>
          </cell>
          <cell r="J308">
            <v>9312.1</v>
          </cell>
        </row>
        <row r="309">
          <cell r="A309" t="str">
            <v>80000605660</v>
          </cell>
          <cell r="B309">
            <v>80000</v>
          </cell>
          <cell r="C309">
            <v>605660</v>
          </cell>
          <cell r="D309" t="str">
            <v>PTO clerical</v>
          </cell>
          <cell r="E309" t="str">
            <v>Administration</v>
          </cell>
          <cell r="F309">
            <v>0</v>
          </cell>
          <cell r="G309">
            <v>0.08</v>
          </cell>
          <cell r="I309">
            <v>0.08</v>
          </cell>
          <cell r="J309">
            <v>9312.1</v>
          </cell>
        </row>
        <row r="310">
          <cell r="A310" t="str">
            <v>83197605660</v>
          </cell>
          <cell r="B310">
            <v>83197</v>
          </cell>
          <cell r="C310">
            <v>605660</v>
          </cell>
          <cell r="D310" t="str">
            <v>PTO clerical</v>
          </cell>
          <cell r="E310" t="str">
            <v>Termed Dept</v>
          </cell>
          <cell r="F310">
            <v>0</v>
          </cell>
          <cell r="G310">
            <v>525.82000000000005</v>
          </cell>
          <cell r="I310">
            <v>525.82000000000005</v>
          </cell>
          <cell r="J310">
            <v>9312.1</v>
          </cell>
        </row>
        <row r="311">
          <cell r="A311" t="str">
            <v>80010605660</v>
          </cell>
          <cell r="B311">
            <v>80010</v>
          </cell>
          <cell r="C311">
            <v>605660</v>
          </cell>
          <cell r="D311" t="str">
            <v>PTO clerical</v>
          </cell>
          <cell r="E311" t="str">
            <v>Administration - Executive</v>
          </cell>
          <cell r="F311">
            <v>8002.53</v>
          </cell>
          <cell r="G311">
            <v>10254.370000000001</v>
          </cell>
          <cell r="I311">
            <v>18256.900000000001</v>
          </cell>
          <cell r="J311">
            <v>9312.1</v>
          </cell>
        </row>
        <row r="312">
          <cell r="A312" t="str">
            <v>80300605660</v>
          </cell>
          <cell r="B312">
            <v>80300</v>
          </cell>
          <cell r="C312">
            <v>605660</v>
          </cell>
          <cell r="D312" t="str">
            <v>PTO clerical</v>
          </cell>
          <cell r="E312" t="str">
            <v>Accounting &amp; Finance</v>
          </cell>
          <cell r="F312">
            <v>16489.87</v>
          </cell>
          <cell r="G312">
            <v>28401.89</v>
          </cell>
          <cell r="I312">
            <v>44891.759999999995</v>
          </cell>
          <cell r="J312">
            <v>9312.1</v>
          </cell>
        </row>
        <row r="313">
          <cell r="A313" t="str">
            <v>83197605670</v>
          </cell>
          <cell r="B313">
            <v>83197</v>
          </cell>
          <cell r="C313">
            <v>605670</v>
          </cell>
          <cell r="D313" t="str">
            <v>PTO Accrual change</v>
          </cell>
          <cell r="E313" t="str">
            <v>Termed Dept</v>
          </cell>
          <cell r="F313">
            <v>0</v>
          </cell>
          <cell r="G313">
            <v>-18561.28</v>
          </cell>
          <cell r="I313">
            <v>-18561.28</v>
          </cell>
          <cell r="J313">
            <v>9312.1</v>
          </cell>
        </row>
        <row r="314">
          <cell r="A314" t="str">
            <v>83000605670</v>
          </cell>
          <cell r="B314">
            <v>83000</v>
          </cell>
          <cell r="C314">
            <v>605670</v>
          </cell>
          <cell r="D314" t="str">
            <v>PTO Accrual change</v>
          </cell>
          <cell r="E314" t="str">
            <v>Human Resources</v>
          </cell>
          <cell r="F314">
            <v>-13868.54</v>
          </cell>
          <cell r="G314">
            <v>3994.18</v>
          </cell>
          <cell r="I314">
            <v>-9874.36</v>
          </cell>
          <cell r="J314">
            <v>9312.1</v>
          </cell>
        </row>
        <row r="315">
          <cell r="A315" t="str">
            <v>80010605670</v>
          </cell>
          <cell r="B315">
            <v>80010</v>
          </cell>
          <cell r="C315">
            <v>605670</v>
          </cell>
          <cell r="D315" t="str">
            <v>PTO Accrual change</v>
          </cell>
          <cell r="E315" t="str">
            <v>Administration - Executive</v>
          </cell>
          <cell r="F315">
            <v>3143.39</v>
          </cell>
          <cell r="G315">
            <v>-3670.61</v>
          </cell>
          <cell r="I315">
            <v>-527.22000000000025</v>
          </cell>
          <cell r="J315">
            <v>9312.1</v>
          </cell>
        </row>
        <row r="316">
          <cell r="A316" t="str">
            <v>58252605670</v>
          </cell>
          <cell r="B316">
            <v>58252</v>
          </cell>
          <cell r="C316">
            <v>605670</v>
          </cell>
          <cell r="D316" t="str">
            <v>PTO Accrual change</v>
          </cell>
          <cell r="E316" t="str">
            <v>Transition Specialist</v>
          </cell>
          <cell r="F316">
            <v>-373.87</v>
          </cell>
          <cell r="G316">
            <v>0</v>
          </cell>
          <cell r="I316">
            <v>-373.87</v>
          </cell>
          <cell r="J316">
            <v>9312.1</v>
          </cell>
        </row>
        <row r="317">
          <cell r="A317" t="str">
            <v>80300605670</v>
          </cell>
          <cell r="B317">
            <v>80300</v>
          </cell>
          <cell r="C317">
            <v>605670</v>
          </cell>
          <cell r="D317" t="str">
            <v>PTO Accrual change</v>
          </cell>
          <cell r="E317" t="str">
            <v>Accounting &amp; Finance</v>
          </cell>
          <cell r="F317">
            <v>22196.289999999997</v>
          </cell>
          <cell r="G317">
            <v>-22326.48</v>
          </cell>
          <cell r="I317">
            <v>-130.19000000000233</v>
          </cell>
          <cell r="J317">
            <v>9312.1</v>
          </cell>
        </row>
        <row r="318">
          <cell r="A318" t="str">
            <v>80570605670</v>
          </cell>
          <cell r="B318">
            <v>80570</v>
          </cell>
          <cell r="C318">
            <v>605670</v>
          </cell>
          <cell r="D318" t="str">
            <v>PTO Accrual change</v>
          </cell>
          <cell r="E318" t="str">
            <v>Clinical Services</v>
          </cell>
          <cell r="F318">
            <v>5105.1000000000004</v>
          </cell>
          <cell r="G318">
            <v>-4378.1000000000004</v>
          </cell>
          <cell r="I318">
            <v>727</v>
          </cell>
          <cell r="J318">
            <v>9312.1</v>
          </cell>
        </row>
        <row r="319">
          <cell r="A319" t="str">
            <v>58253605670</v>
          </cell>
          <cell r="B319">
            <v>58253</v>
          </cell>
          <cell r="C319">
            <v>605670</v>
          </cell>
          <cell r="D319" t="str">
            <v>PTO Accrual change</v>
          </cell>
          <cell r="E319" t="str">
            <v>Leveraging ACE and NICHE SNF</v>
          </cell>
          <cell r="F319">
            <v>1431.8500000000004</v>
          </cell>
          <cell r="G319">
            <v>0</v>
          </cell>
          <cell r="I319">
            <v>1431.8500000000004</v>
          </cell>
          <cell r="J319">
            <v>9312.1</v>
          </cell>
        </row>
        <row r="320">
          <cell r="A320" t="str">
            <v>58253606110</v>
          </cell>
          <cell r="B320">
            <v>58253</v>
          </cell>
          <cell r="C320">
            <v>606110</v>
          </cell>
          <cell r="D320" t="str">
            <v>Other nonprod other careg</v>
          </cell>
          <cell r="E320" t="str">
            <v>Leveraging ACE and NICHE SNF</v>
          </cell>
          <cell r="F320">
            <v>50</v>
          </cell>
          <cell r="G320">
            <v>0</v>
          </cell>
          <cell r="I320">
            <v>50</v>
          </cell>
          <cell r="J320">
            <v>9312.1</v>
          </cell>
        </row>
        <row r="321">
          <cell r="A321" t="str">
            <v>80300606120</v>
          </cell>
          <cell r="B321">
            <v>80300</v>
          </cell>
          <cell r="C321">
            <v>606120</v>
          </cell>
          <cell r="D321" t="str">
            <v>Other nonprod management</v>
          </cell>
          <cell r="E321" t="str">
            <v>Accounting &amp; Finance</v>
          </cell>
          <cell r="F321">
            <v>871.43</v>
          </cell>
          <cell r="G321">
            <v>2228.5700000000002</v>
          </cell>
          <cell r="I321">
            <v>3100</v>
          </cell>
          <cell r="J321">
            <v>9312.1</v>
          </cell>
        </row>
        <row r="322">
          <cell r="A322" t="str">
            <v>58252606130</v>
          </cell>
          <cell r="B322">
            <v>58252</v>
          </cell>
          <cell r="C322">
            <v>606130</v>
          </cell>
          <cell r="D322" t="str">
            <v>Other nonprod professiona</v>
          </cell>
          <cell r="E322" t="str">
            <v>Transition Specialist</v>
          </cell>
          <cell r="F322">
            <v>1100</v>
          </cell>
          <cell r="G322">
            <v>0</v>
          </cell>
          <cell r="I322">
            <v>1100</v>
          </cell>
          <cell r="J322">
            <v>9312.1</v>
          </cell>
        </row>
        <row r="323">
          <cell r="A323" t="str">
            <v>80300606130</v>
          </cell>
          <cell r="B323">
            <v>80300</v>
          </cell>
          <cell r="C323">
            <v>606130</v>
          </cell>
          <cell r="D323" t="str">
            <v>Other nonprod professiona</v>
          </cell>
          <cell r="E323" t="str">
            <v>Accounting &amp; Finance</v>
          </cell>
          <cell r="F323">
            <v>267.08</v>
          </cell>
          <cell r="G323">
            <v>928.8</v>
          </cell>
          <cell r="I323">
            <v>1195.8799999999999</v>
          </cell>
          <cell r="J323">
            <v>9312.1</v>
          </cell>
        </row>
        <row r="324">
          <cell r="A324" t="str">
            <v>80300606160</v>
          </cell>
          <cell r="B324">
            <v>80300</v>
          </cell>
          <cell r="C324">
            <v>606160</v>
          </cell>
          <cell r="D324" t="str">
            <v>Other nonprod clerical</v>
          </cell>
          <cell r="E324" t="str">
            <v>Accounting &amp; Finance</v>
          </cell>
          <cell r="F324">
            <v>8142.86</v>
          </cell>
          <cell r="G324">
            <v>6957.14</v>
          </cell>
          <cell r="I324">
            <v>15100</v>
          </cell>
          <cell r="J324">
            <v>9312.1</v>
          </cell>
        </row>
        <row r="325">
          <cell r="A325" t="str">
            <v>80010606900</v>
          </cell>
          <cell r="B325">
            <v>80010</v>
          </cell>
          <cell r="C325">
            <v>606900</v>
          </cell>
          <cell r="D325" t="str">
            <v>Appreciation award</v>
          </cell>
          <cell r="E325" t="str">
            <v>Administration - Executive</v>
          </cell>
          <cell r="F325">
            <v>-166.65</v>
          </cell>
          <cell r="G325">
            <v>0</v>
          </cell>
          <cell r="I325">
            <v>-166.65</v>
          </cell>
          <cell r="J325">
            <v>9312.1</v>
          </cell>
        </row>
        <row r="326">
          <cell r="A326" t="str">
            <v>80000607500</v>
          </cell>
          <cell r="B326">
            <v>80000</v>
          </cell>
          <cell r="C326">
            <v>607500</v>
          </cell>
          <cell r="D326" t="str">
            <v>Severance expense</v>
          </cell>
          <cell r="E326" t="str">
            <v>Administration</v>
          </cell>
          <cell r="F326">
            <v>0</v>
          </cell>
          <cell r="G326">
            <v>-672304</v>
          </cell>
          <cell r="I326">
            <v>-672304</v>
          </cell>
          <cell r="J326">
            <v>9312.1</v>
          </cell>
        </row>
        <row r="327">
          <cell r="A327" t="str">
            <v>83000607500</v>
          </cell>
          <cell r="B327">
            <v>83000</v>
          </cell>
          <cell r="C327">
            <v>607500</v>
          </cell>
          <cell r="D327" t="str">
            <v>Severance expense</v>
          </cell>
          <cell r="E327" t="str">
            <v>Human Resources</v>
          </cell>
          <cell r="F327">
            <v>79176.800000000003</v>
          </cell>
          <cell r="G327">
            <v>0</v>
          </cell>
          <cell r="I327">
            <v>79176.800000000003</v>
          </cell>
          <cell r="J327">
            <v>9312.1</v>
          </cell>
        </row>
        <row r="328">
          <cell r="A328" t="str">
            <v>80010609519</v>
          </cell>
          <cell r="B328">
            <v>80010</v>
          </cell>
          <cell r="C328">
            <v>609519</v>
          </cell>
          <cell r="D328" t="str">
            <v>IC System Office payroll</v>
          </cell>
          <cell r="E328" t="str">
            <v>Administration - Executive</v>
          </cell>
          <cell r="F328">
            <v>1098554.81</v>
          </cell>
          <cell r="G328">
            <v>802711.9</v>
          </cell>
          <cell r="I328">
            <v>1901266.71</v>
          </cell>
          <cell r="J328">
            <v>9312.1</v>
          </cell>
        </row>
        <row r="329">
          <cell r="A329" t="str">
            <v>80010609529</v>
          </cell>
          <cell r="B329">
            <v>80010</v>
          </cell>
          <cell r="C329">
            <v>609529</v>
          </cell>
          <cell r="D329" t="str">
            <v>IC System Off payroll frn</v>
          </cell>
          <cell r="E329" t="str">
            <v>Administration - Executive</v>
          </cell>
          <cell r="F329">
            <v>378311.02</v>
          </cell>
          <cell r="G329">
            <v>228019.22</v>
          </cell>
          <cell r="I329">
            <v>606330.24</v>
          </cell>
          <cell r="J329">
            <v>9312.1</v>
          </cell>
        </row>
        <row r="330">
          <cell r="A330" t="str">
            <v>80010609539</v>
          </cell>
          <cell r="B330">
            <v>80010</v>
          </cell>
          <cell r="C330">
            <v>609539</v>
          </cell>
          <cell r="D330" t="str">
            <v>IC Sys Off payroll add'l</v>
          </cell>
          <cell r="E330" t="str">
            <v>Administration - Executive</v>
          </cell>
          <cell r="F330">
            <v>268345.08</v>
          </cell>
          <cell r="G330">
            <v>232303.7</v>
          </cell>
          <cell r="I330">
            <v>500648.78</v>
          </cell>
          <cell r="J330">
            <v>9312.1</v>
          </cell>
        </row>
        <row r="331">
          <cell r="A331" t="str">
            <v>80010691009</v>
          </cell>
          <cell r="B331">
            <v>80010</v>
          </cell>
          <cell r="C331">
            <v>691009</v>
          </cell>
          <cell r="D331" t="str">
            <v>IC unusual expense</v>
          </cell>
          <cell r="E331" t="str">
            <v>Administration - Executive</v>
          </cell>
          <cell r="F331">
            <v>521096</v>
          </cell>
          <cell r="G331">
            <v>0</v>
          </cell>
          <cell r="I331">
            <v>521096</v>
          </cell>
          <cell r="J331">
            <v>9312.1</v>
          </cell>
        </row>
        <row r="332">
          <cell r="A332"/>
          <cell r="F332"/>
          <cell r="G332"/>
          <cell r="I332">
            <v>8582219.379999999</v>
          </cell>
          <cell r="J332" t="str">
            <v>9312.1 Total</v>
          </cell>
        </row>
        <row r="333">
          <cell r="A333" t="str">
            <v>43005608000</v>
          </cell>
          <cell r="B333">
            <v>43005</v>
          </cell>
          <cell r="C333">
            <v>608000</v>
          </cell>
          <cell r="D333" t="str">
            <v>FICA expense</v>
          </cell>
          <cell r="E333" t="str">
            <v>Skilled Nursing Facilities</v>
          </cell>
          <cell r="F333">
            <v>6210</v>
          </cell>
          <cell r="G333">
            <v>-11674</v>
          </cell>
          <cell r="I333">
            <v>-5464</v>
          </cell>
          <cell r="J333">
            <v>9378.2999999999993</v>
          </cell>
        </row>
        <row r="334">
          <cell r="A334" t="str">
            <v>81205608000</v>
          </cell>
          <cell r="B334">
            <v>81205</v>
          </cell>
          <cell r="C334">
            <v>608000</v>
          </cell>
          <cell r="D334" t="str">
            <v>FICA expense</v>
          </cell>
          <cell r="E334" t="str">
            <v>COVID-19</v>
          </cell>
          <cell r="F334">
            <v>166.85</v>
          </cell>
          <cell r="G334">
            <v>0</v>
          </cell>
          <cell r="I334">
            <v>166.85</v>
          </cell>
          <cell r="J334">
            <v>9378.2999999999993</v>
          </cell>
        </row>
        <row r="335">
          <cell r="A335" t="str">
            <v>80099608000</v>
          </cell>
          <cell r="B335">
            <v>80099</v>
          </cell>
          <cell r="C335">
            <v>608000</v>
          </cell>
          <cell r="D335" t="str">
            <v>FICA expense</v>
          </cell>
          <cell r="E335" t="str">
            <v>Rebill- Payroll</v>
          </cell>
          <cell r="F335">
            <v>103.29</v>
          </cell>
          <cell r="G335">
            <v>109.76</v>
          </cell>
          <cell r="I335">
            <v>213.05</v>
          </cell>
          <cell r="J335">
            <v>9378.2999999999993</v>
          </cell>
        </row>
        <row r="336">
          <cell r="A336" t="str">
            <v>80069608000</v>
          </cell>
          <cell r="B336">
            <v>80069</v>
          </cell>
          <cell r="C336">
            <v>608000</v>
          </cell>
          <cell r="D336" t="str">
            <v>FICA expense</v>
          </cell>
          <cell r="E336" t="str">
            <v>Mary Free Bed</v>
          </cell>
          <cell r="F336">
            <v>0</v>
          </cell>
          <cell r="G336">
            <v>333.9</v>
          </cell>
          <cell r="I336">
            <v>333.9</v>
          </cell>
          <cell r="J336">
            <v>9378.2999999999993</v>
          </cell>
        </row>
        <row r="337">
          <cell r="A337" t="str">
            <v>83197608000</v>
          </cell>
          <cell r="B337">
            <v>83197</v>
          </cell>
          <cell r="C337">
            <v>608000</v>
          </cell>
          <cell r="D337" t="str">
            <v>FICA expense</v>
          </cell>
          <cell r="E337" t="str">
            <v>Termed Dept</v>
          </cell>
          <cell r="F337">
            <v>45.349999999999909</v>
          </cell>
          <cell r="G337">
            <v>1401.97</v>
          </cell>
          <cell r="I337">
            <v>1447.32</v>
          </cell>
          <cell r="J337">
            <v>9378.2999999999993</v>
          </cell>
        </row>
        <row r="338">
          <cell r="A338" t="str">
            <v>58252608000</v>
          </cell>
          <cell r="B338">
            <v>58252</v>
          </cell>
          <cell r="C338">
            <v>608000</v>
          </cell>
          <cell r="D338" t="str">
            <v>FICA expense</v>
          </cell>
          <cell r="E338" t="str">
            <v>Transition Specialist</v>
          </cell>
          <cell r="F338">
            <v>2469.77</v>
          </cell>
          <cell r="G338">
            <v>2.39</v>
          </cell>
          <cell r="I338">
            <v>2472.16</v>
          </cell>
          <cell r="J338">
            <v>9378.2999999999993</v>
          </cell>
        </row>
        <row r="339">
          <cell r="A339" t="str">
            <v>78700608000</v>
          </cell>
          <cell r="B339">
            <v>78700</v>
          </cell>
          <cell r="C339">
            <v>608000</v>
          </cell>
          <cell r="D339" t="str">
            <v>FICA expense</v>
          </cell>
          <cell r="E339" t="str">
            <v>Social Services</v>
          </cell>
          <cell r="F339">
            <v>1087.26</v>
          </cell>
          <cell r="G339">
            <v>2434.92</v>
          </cell>
          <cell r="I339">
            <v>3522.1800000000003</v>
          </cell>
          <cell r="J339">
            <v>9378.2999999999993</v>
          </cell>
        </row>
        <row r="340">
          <cell r="A340" t="str">
            <v>58253608000</v>
          </cell>
          <cell r="B340">
            <v>58253</v>
          </cell>
          <cell r="C340">
            <v>608000</v>
          </cell>
          <cell r="D340" t="str">
            <v>FICA expense</v>
          </cell>
          <cell r="E340" t="str">
            <v>Leveraging ACE and NICHE SNF</v>
          </cell>
          <cell r="F340">
            <v>10477.92</v>
          </cell>
          <cell r="G340">
            <v>269.83999999999997</v>
          </cell>
          <cell r="I340">
            <v>10747.76</v>
          </cell>
          <cell r="J340">
            <v>9378.2999999999993</v>
          </cell>
        </row>
        <row r="341">
          <cell r="A341" t="str">
            <v>80010608000</v>
          </cell>
          <cell r="B341">
            <v>80010</v>
          </cell>
          <cell r="C341">
            <v>608000</v>
          </cell>
          <cell r="D341" t="str">
            <v>FICA expense</v>
          </cell>
          <cell r="E341" t="str">
            <v>Administration - Executive</v>
          </cell>
          <cell r="F341">
            <v>12265.41</v>
          </cell>
          <cell r="G341">
            <v>16867.25</v>
          </cell>
          <cell r="I341">
            <v>29132.66</v>
          </cell>
          <cell r="J341">
            <v>9378.2999999999993</v>
          </cell>
        </row>
        <row r="342">
          <cell r="A342" t="str">
            <v>83000608000</v>
          </cell>
          <cell r="B342">
            <v>83000</v>
          </cell>
          <cell r="C342">
            <v>608000</v>
          </cell>
          <cell r="D342" t="str">
            <v>FICA expense</v>
          </cell>
          <cell r="E342" t="str">
            <v>Human Resources</v>
          </cell>
          <cell r="F342">
            <v>24332.51</v>
          </cell>
          <cell r="G342">
            <v>23833.73</v>
          </cell>
          <cell r="I342">
            <v>48166.239999999998</v>
          </cell>
          <cell r="J342">
            <v>9378.2999999999993</v>
          </cell>
        </row>
        <row r="343">
          <cell r="A343" t="str">
            <v>80570608000</v>
          </cell>
          <cell r="B343">
            <v>80570</v>
          </cell>
          <cell r="C343">
            <v>608000</v>
          </cell>
          <cell r="D343" t="str">
            <v>FICA expense</v>
          </cell>
          <cell r="E343" t="str">
            <v>Clinical Services</v>
          </cell>
          <cell r="F343">
            <v>19465.97</v>
          </cell>
          <cell r="G343">
            <v>32333</v>
          </cell>
          <cell r="I343">
            <v>51798.97</v>
          </cell>
          <cell r="J343">
            <v>9378.2999999999993</v>
          </cell>
        </row>
        <row r="344">
          <cell r="A344" t="str">
            <v>80000608000</v>
          </cell>
          <cell r="B344">
            <v>80000</v>
          </cell>
          <cell r="C344">
            <v>608000</v>
          </cell>
          <cell r="D344" t="str">
            <v>FICA expense</v>
          </cell>
          <cell r="E344" t="str">
            <v>Administration</v>
          </cell>
          <cell r="F344">
            <v>29731.67</v>
          </cell>
          <cell r="G344">
            <v>28050.92</v>
          </cell>
          <cell r="I344">
            <v>57782.59</v>
          </cell>
          <cell r="J344">
            <v>9378.2999999999993</v>
          </cell>
        </row>
        <row r="345">
          <cell r="A345" t="str">
            <v>80300608000</v>
          </cell>
          <cell r="B345">
            <v>80300</v>
          </cell>
          <cell r="C345">
            <v>608000</v>
          </cell>
          <cell r="D345" t="str">
            <v>FICA expense</v>
          </cell>
          <cell r="E345" t="str">
            <v>Accounting &amp; Finance</v>
          </cell>
          <cell r="F345">
            <v>115867.03</v>
          </cell>
          <cell r="G345">
            <v>109252.56</v>
          </cell>
          <cell r="I345">
            <v>225119.59</v>
          </cell>
          <cell r="J345">
            <v>9378.2999999999993</v>
          </cell>
        </row>
        <row r="346">
          <cell r="A346" t="str">
            <v>80000608010</v>
          </cell>
          <cell r="B346">
            <v>80000</v>
          </cell>
          <cell r="C346">
            <v>608010</v>
          </cell>
          <cell r="D346" t="str">
            <v>Health benefits self insu</v>
          </cell>
          <cell r="E346" t="str">
            <v>Administration</v>
          </cell>
          <cell r="F346">
            <v>0</v>
          </cell>
          <cell r="G346">
            <v>-6417.76</v>
          </cell>
          <cell r="I346">
            <v>-6417.76</v>
          </cell>
          <cell r="J346">
            <v>9378.2999999999993</v>
          </cell>
        </row>
        <row r="347">
          <cell r="A347" t="str">
            <v>83199608010</v>
          </cell>
          <cell r="B347">
            <v>83199</v>
          </cell>
          <cell r="C347">
            <v>608010</v>
          </cell>
          <cell r="D347" t="str">
            <v>Health benefits self insu</v>
          </cell>
          <cell r="E347" t="str">
            <v>Employee Benefits WD</v>
          </cell>
          <cell r="F347">
            <v>4659679.96</v>
          </cell>
          <cell r="G347">
            <v>4350651.67</v>
          </cell>
          <cell r="I347">
            <v>9010331.629999999</v>
          </cell>
          <cell r="J347">
            <v>9378.2999999999993</v>
          </cell>
        </row>
        <row r="348">
          <cell r="A348" t="str">
            <v>83199608020</v>
          </cell>
          <cell r="B348">
            <v>83199</v>
          </cell>
          <cell r="C348">
            <v>608020</v>
          </cell>
          <cell r="D348" t="str">
            <v>Health benefits HSA</v>
          </cell>
          <cell r="E348" t="str">
            <v>Employee Benefits WD</v>
          </cell>
          <cell r="F348">
            <v>183455</v>
          </cell>
          <cell r="G348">
            <v>9915.5400000000009</v>
          </cell>
          <cell r="I348">
            <v>193370.54</v>
          </cell>
          <cell r="J348">
            <v>9378.2999999999993</v>
          </cell>
        </row>
        <row r="349">
          <cell r="A349" t="str">
            <v>83199608030</v>
          </cell>
          <cell r="B349">
            <v>83199</v>
          </cell>
          <cell r="C349">
            <v>608030</v>
          </cell>
          <cell r="D349" t="str">
            <v>EE contributions medical</v>
          </cell>
          <cell r="E349" t="str">
            <v>Employee Benefits WD</v>
          </cell>
          <cell r="F349">
            <v>-1467262.91</v>
          </cell>
          <cell r="G349">
            <v>-1547584.59</v>
          </cell>
          <cell r="I349">
            <v>-3014847.5</v>
          </cell>
          <cell r="J349">
            <v>9378.2999999999993</v>
          </cell>
        </row>
        <row r="350">
          <cell r="A350" t="str">
            <v>80570608030</v>
          </cell>
          <cell r="B350">
            <v>80570</v>
          </cell>
          <cell r="C350">
            <v>608030</v>
          </cell>
          <cell r="D350" t="str">
            <v>EE contributions medical</v>
          </cell>
          <cell r="E350" t="str">
            <v>Clinical Services</v>
          </cell>
          <cell r="F350">
            <v>0</v>
          </cell>
          <cell r="G350">
            <v>42.95</v>
          </cell>
          <cell r="I350">
            <v>42.95</v>
          </cell>
          <cell r="J350">
            <v>9378.2999999999993</v>
          </cell>
        </row>
        <row r="351">
          <cell r="A351" t="str">
            <v>80300608030</v>
          </cell>
          <cell r="B351">
            <v>80300</v>
          </cell>
          <cell r="C351">
            <v>608030</v>
          </cell>
          <cell r="D351" t="str">
            <v>EE contributions medical</v>
          </cell>
          <cell r="E351" t="str">
            <v>Accounting &amp; Finance</v>
          </cell>
          <cell r="F351">
            <v>168</v>
          </cell>
          <cell r="G351">
            <v>0</v>
          </cell>
          <cell r="I351">
            <v>168</v>
          </cell>
          <cell r="J351">
            <v>9378.2999999999993</v>
          </cell>
        </row>
        <row r="352">
          <cell r="A352" t="str">
            <v>80000608030</v>
          </cell>
          <cell r="B352">
            <v>80000</v>
          </cell>
          <cell r="C352">
            <v>608030</v>
          </cell>
          <cell r="D352" t="str">
            <v>EE contributions medical</v>
          </cell>
          <cell r="E352" t="str">
            <v>Administration</v>
          </cell>
          <cell r="F352">
            <v>0</v>
          </cell>
          <cell r="G352">
            <v>1608.3</v>
          </cell>
          <cell r="I352">
            <v>1608.3</v>
          </cell>
          <cell r="J352">
            <v>9378.2999999999993</v>
          </cell>
        </row>
        <row r="353">
          <cell r="A353" t="str">
            <v>83199608040</v>
          </cell>
          <cell r="B353">
            <v>83199</v>
          </cell>
          <cell r="C353">
            <v>608040</v>
          </cell>
          <cell r="D353" t="str">
            <v>IBNR adjustment</v>
          </cell>
          <cell r="E353" t="str">
            <v>Employee Benefits WD</v>
          </cell>
          <cell r="F353">
            <v>-88815.61</v>
          </cell>
          <cell r="G353">
            <v>-222631.55</v>
          </cell>
          <cell r="I353">
            <v>-311447.15999999997</v>
          </cell>
          <cell r="J353">
            <v>9378.2999999999993</v>
          </cell>
        </row>
        <row r="354">
          <cell r="A354" t="str">
            <v>83199608050</v>
          </cell>
          <cell r="B354">
            <v>83199</v>
          </cell>
          <cell r="C354">
            <v>608050</v>
          </cell>
          <cell r="D354" t="str">
            <v>Admin fees</v>
          </cell>
          <cell r="E354" t="str">
            <v>Employee Benefits WD</v>
          </cell>
          <cell r="F354">
            <v>267359.77</v>
          </cell>
          <cell r="G354">
            <v>262210.48</v>
          </cell>
          <cell r="I354">
            <v>529570.25</v>
          </cell>
          <cell r="J354">
            <v>9378.2999999999993</v>
          </cell>
        </row>
        <row r="355">
          <cell r="A355" t="str">
            <v>80010608109</v>
          </cell>
          <cell r="B355">
            <v>80010</v>
          </cell>
          <cell r="C355">
            <v>608109</v>
          </cell>
          <cell r="D355" t="str">
            <v>IC stop loss premiums</v>
          </cell>
          <cell r="E355" t="str">
            <v>Administration - Executive</v>
          </cell>
          <cell r="F355">
            <v>184050</v>
          </cell>
          <cell r="G355">
            <v>0</v>
          </cell>
          <cell r="I355">
            <v>184050</v>
          </cell>
          <cell r="J355">
            <v>9378.2999999999993</v>
          </cell>
        </row>
        <row r="356">
          <cell r="A356" t="str">
            <v>80000608109</v>
          </cell>
          <cell r="B356">
            <v>80000</v>
          </cell>
          <cell r="C356">
            <v>608109</v>
          </cell>
          <cell r="D356" t="str">
            <v>IC stop loss premiums</v>
          </cell>
          <cell r="E356" t="str">
            <v>Administration</v>
          </cell>
          <cell r="F356">
            <v>0</v>
          </cell>
          <cell r="G356">
            <v>200314</v>
          </cell>
          <cell r="I356">
            <v>200314</v>
          </cell>
          <cell r="J356">
            <v>9378.2999999999993</v>
          </cell>
        </row>
        <row r="357">
          <cell r="A357" t="str">
            <v>83199608119</v>
          </cell>
          <cell r="B357">
            <v>83199</v>
          </cell>
          <cell r="C357">
            <v>608119</v>
          </cell>
          <cell r="D357" t="str">
            <v>IC stop loss recoveries</v>
          </cell>
          <cell r="E357" t="str">
            <v>Employee Benefits WD</v>
          </cell>
          <cell r="F357">
            <v>-695416.66</v>
          </cell>
          <cell r="G357">
            <v>-588796.13</v>
          </cell>
          <cell r="I357">
            <v>-1284212.79</v>
          </cell>
          <cell r="J357">
            <v>9378.2999999999993</v>
          </cell>
        </row>
        <row r="358">
          <cell r="A358" t="str">
            <v>83199608130</v>
          </cell>
          <cell r="B358">
            <v>83199</v>
          </cell>
          <cell r="C358">
            <v>608130</v>
          </cell>
          <cell r="D358" t="str">
            <v>Pharmacy claims</v>
          </cell>
          <cell r="E358" t="str">
            <v>Employee Benefits WD</v>
          </cell>
          <cell r="F358">
            <v>1644825.83</v>
          </cell>
          <cell r="G358">
            <v>1871298.7</v>
          </cell>
          <cell r="I358">
            <v>3516124.5300000003</v>
          </cell>
          <cell r="J358">
            <v>9378.2999999999993</v>
          </cell>
        </row>
        <row r="359">
          <cell r="A359" t="str">
            <v>83199608149</v>
          </cell>
          <cell r="B359">
            <v>83199</v>
          </cell>
          <cell r="C359">
            <v>608149</v>
          </cell>
          <cell r="D359" t="str">
            <v>IC pharmacy rebate</v>
          </cell>
          <cell r="E359" t="str">
            <v>Employee Benefits WD</v>
          </cell>
          <cell r="F359">
            <v>-654595.54</v>
          </cell>
          <cell r="G359">
            <v>-569882.4</v>
          </cell>
          <cell r="I359">
            <v>-1224477.94</v>
          </cell>
          <cell r="J359">
            <v>9378.2999999999993</v>
          </cell>
        </row>
        <row r="360">
          <cell r="A360" t="str">
            <v>83199608170</v>
          </cell>
          <cell r="B360">
            <v>83199</v>
          </cell>
          <cell r="C360">
            <v>608170</v>
          </cell>
          <cell r="D360" t="str">
            <v>Cobra payments former EE</v>
          </cell>
          <cell r="E360" t="str">
            <v>Employee Benefits WD</v>
          </cell>
          <cell r="F360">
            <v>-19578.580000000002</v>
          </cell>
          <cell r="G360">
            <v>-17332.169999999998</v>
          </cell>
          <cell r="I360">
            <v>-36910.75</v>
          </cell>
          <cell r="J360">
            <v>9378.2999999999993</v>
          </cell>
        </row>
        <row r="361">
          <cell r="A361" t="str">
            <v>83199608200</v>
          </cell>
          <cell r="B361">
            <v>83199</v>
          </cell>
          <cell r="C361">
            <v>608200</v>
          </cell>
          <cell r="D361" t="str">
            <v>Dental</v>
          </cell>
          <cell r="E361" t="str">
            <v>Employee Benefits WD</v>
          </cell>
          <cell r="F361">
            <v>390362.41</v>
          </cell>
          <cell r="G361">
            <v>366334.55</v>
          </cell>
          <cell r="I361">
            <v>756696.96</v>
          </cell>
          <cell r="J361">
            <v>9378.2999999999993</v>
          </cell>
        </row>
        <row r="362">
          <cell r="A362" t="str">
            <v>83199608210</v>
          </cell>
          <cell r="B362">
            <v>83199</v>
          </cell>
          <cell r="C362">
            <v>608210</v>
          </cell>
          <cell r="D362" t="str">
            <v>Dental EE contributions</v>
          </cell>
          <cell r="E362" t="str">
            <v>Employee Benefits WD</v>
          </cell>
          <cell r="F362">
            <v>-384228.07</v>
          </cell>
          <cell r="G362">
            <v>-433280.56</v>
          </cell>
          <cell r="I362">
            <v>-817508.63</v>
          </cell>
          <cell r="J362">
            <v>9378.2999999999993</v>
          </cell>
        </row>
        <row r="363">
          <cell r="A363" t="str">
            <v>83199608230</v>
          </cell>
          <cell r="B363">
            <v>83199</v>
          </cell>
          <cell r="C363">
            <v>608230</v>
          </cell>
          <cell r="D363" t="str">
            <v>Vision</v>
          </cell>
          <cell r="E363" t="str">
            <v>Employee Benefits WD</v>
          </cell>
          <cell r="F363">
            <v>121460.23</v>
          </cell>
          <cell r="G363">
            <v>115747.8</v>
          </cell>
          <cell r="I363">
            <v>237208.03</v>
          </cell>
          <cell r="J363">
            <v>9378.2999999999993</v>
          </cell>
        </row>
        <row r="364">
          <cell r="A364" t="str">
            <v>83199608240</v>
          </cell>
          <cell r="B364">
            <v>83199</v>
          </cell>
          <cell r="C364">
            <v>608240</v>
          </cell>
          <cell r="D364" t="str">
            <v>Vision EE contributions</v>
          </cell>
          <cell r="E364" t="str">
            <v>Employee Benefits WD</v>
          </cell>
          <cell r="F364">
            <v>-109930.59</v>
          </cell>
          <cell r="G364">
            <v>-124443.12</v>
          </cell>
          <cell r="I364">
            <v>-234373.71</v>
          </cell>
          <cell r="J364">
            <v>9378.2999999999993</v>
          </cell>
        </row>
        <row r="365">
          <cell r="A365" t="str">
            <v>83199608250</v>
          </cell>
          <cell r="B365">
            <v>83199</v>
          </cell>
          <cell r="C365">
            <v>608250</v>
          </cell>
          <cell r="D365" t="str">
            <v>LT disability</v>
          </cell>
          <cell r="E365" t="str">
            <v>Employee Benefits WD</v>
          </cell>
          <cell r="F365">
            <v>156175.60999999999</v>
          </cell>
          <cell r="G365">
            <v>156626.14000000001</v>
          </cell>
          <cell r="I365">
            <v>312801.75</v>
          </cell>
          <cell r="J365">
            <v>9378.2999999999993</v>
          </cell>
        </row>
        <row r="366">
          <cell r="A366" t="str">
            <v>83199608260</v>
          </cell>
          <cell r="B366">
            <v>83199</v>
          </cell>
          <cell r="C366">
            <v>608260</v>
          </cell>
          <cell r="D366" t="str">
            <v>LT disability EE contribu</v>
          </cell>
          <cell r="E366" t="str">
            <v>Employee Benefits WD</v>
          </cell>
          <cell r="F366">
            <v>-6.8</v>
          </cell>
          <cell r="G366">
            <v>0</v>
          </cell>
          <cell r="I366">
            <v>-6.8</v>
          </cell>
          <cell r="J366">
            <v>9378.2999999999993</v>
          </cell>
        </row>
        <row r="367">
          <cell r="A367" t="str">
            <v>80300608270</v>
          </cell>
          <cell r="B367">
            <v>80300</v>
          </cell>
          <cell r="C367">
            <v>608270</v>
          </cell>
          <cell r="D367" t="str">
            <v>ST disability</v>
          </cell>
          <cell r="E367" t="str">
            <v>Accounting &amp; Finance</v>
          </cell>
          <cell r="F367">
            <v>0</v>
          </cell>
          <cell r="G367">
            <v>2863.22</v>
          </cell>
          <cell r="I367">
            <v>2863.22</v>
          </cell>
          <cell r="J367">
            <v>9378.2999999999993</v>
          </cell>
        </row>
        <row r="368">
          <cell r="A368" t="str">
            <v>83199608270</v>
          </cell>
          <cell r="B368">
            <v>83199</v>
          </cell>
          <cell r="C368">
            <v>608270</v>
          </cell>
          <cell r="D368" t="str">
            <v>ST disability</v>
          </cell>
          <cell r="E368" t="str">
            <v>Employee Benefits WD</v>
          </cell>
          <cell r="F368">
            <v>39086</v>
          </cell>
          <cell r="G368">
            <v>38356</v>
          </cell>
          <cell r="I368">
            <v>77442</v>
          </cell>
          <cell r="J368">
            <v>9378.2999999999993</v>
          </cell>
        </row>
        <row r="369">
          <cell r="A369" t="str">
            <v>80000608280</v>
          </cell>
          <cell r="B369">
            <v>80000</v>
          </cell>
          <cell r="C369">
            <v>608280</v>
          </cell>
          <cell r="D369" t="str">
            <v>ST disability EE contribu</v>
          </cell>
          <cell r="E369" t="str">
            <v>Administration</v>
          </cell>
          <cell r="F369">
            <v>0</v>
          </cell>
          <cell r="G369">
            <v>-115.1</v>
          </cell>
          <cell r="I369">
            <v>-115.1</v>
          </cell>
          <cell r="J369">
            <v>9378.2999999999993</v>
          </cell>
        </row>
        <row r="370">
          <cell r="A370" t="str">
            <v>83199608280</v>
          </cell>
          <cell r="B370">
            <v>83199</v>
          </cell>
          <cell r="C370">
            <v>608280</v>
          </cell>
          <cell r="D370" t="str">
            <v>ST disability EE contribu</v>
          </cell>
          <cell r="E370" t="str">
            <v>Employee Benefits WD</v>
          </cell>
          <cell r="F370">
            <v>52313.98</v>
          </cell>
          <cell r="G370">
            <v>26438.71</v>
          </cell>
          <cell r="I370">
            <v>78752.69</v>
          </cell>
          <cell r="J370">
            <v>9378.2999999999993</v>
          </cell>
        </row>
        <row r="371">
          <cell r="A371" t="str">
            <v>83199608290</v>
          </cell>
          <cell r="B371">
            <v>83199</v>
          </cell>
          <cell r="C371">
            <v>608290</v>
          </cell>
          <cell r="D371" t="str">
            <v>Life insurance</v>
          </cell>
          <cell r="E371" t="str">
            <v>Employee Benefits WD</v>
          </cell>
          <cell r="F371">
            <v>105207.6</v>
          </cell>
          <cell r="G371">
            <v>101448.49</v>
          </cell>
          <cell r="I371">
            <v>206656.09000000003</v>
          </cell>
          <cell r="J371">
            <v>9378.2999999999993</v>
          </cell>
        </row>
        <row r="372">
          <cell r="A372" t="str">
            <v>83199608300</v>
          </cell>
          <cell r="B372">
            <v>83199</v>
          </cell>
          <cell r="C372">
            <v>608300</v>
          </cell>
          <cell r="D372" t="str">
            <v>Life insur EE contributio</v>
          </cell>
          <cell r="E372" t="str">
            <v>Employee Benefits WD</v>
          </cell>
          <cell r="F372">
            <v>-54516.92</v>
          </cell>
          <cell r="G372">
            <v>-58996.67</v>
          </cell>
          <cell r="I372">
            <v>-113513.59</v>
          </cell>
          <cell r="J372">
            <v>9378.2999999999993</v>
          </cell>
        </row>
        <row r="373">
          <cell r="A373" t="str">
            <v>83199608320</v>
          </cell>
          <cell r="B373">
            <v>83199</v>
          </cell>
          <cell r="C373">
            <v>608320</v>
          </cell>
          <cell r="D373" t="str">
            <v>AD&amp;D EE contributions</v>
          </cell>
          <cell r="E373" t="str">
            <v>Employee Benefits WD</v>
          </cell>
          <cell r="F373">
            <v>-4577.2</v>
          </cell>
          <cell r="G373">
            <v>-4993.54</v>
          </cell>
          <cell r="I373">
            <v>-9570.74</v>
          </cell>
          <cell r="J373">
            <v>9378.2999999999993</v>
          </cell>
        </row>
        <row r="374">
          <cell r="A374" t="str">
            <v>83199608400</v>
          </cell>
          <cell r="B374">
            <v>83199</v>
          </cell>
          <cell r="C374">
            <v>608400</v>
          </cell>
          <cell r="D374" t="str">
            <v>Other insurance EE contri</v>
          </cell>
          <cell r="E374" t="str">
            <v>Employee Benefits WD</v>
          </cell>
          <cell r="F374">
            <v>-57885.73</v>
          </cell>
          <cell r="G374">
            <v>-76318.53</v>
          </cell>
          <cell r="I374">
            <v>-134204.26</v>
          </cell>
          <cell r="J374">
            <v>9378.2999999999993</v>
          </cell>
        </row>
        <row r="375">
          <cell r="A375" t="str">
            <v>83199608600</v>
          </cell>
          <cell r="B375">
            <v>83199</v>
          </cell>
          <cell r="C375">
            <v>608600</v>
          </cell>
          <cell r="D375" t="str">
            <v>Retirement employer core</v>
          </cell>
          <cell r="E375" t="str">
            <v>Employee Benefits WD</v>
          </cell>
          <cell r="F375">
            <v>786927.77</v>
          </cell>
          <cell r="G375">
            <v>1114524.52</v>
          </cell>
          <cell r="I375">
            <v>1901452.29</v>
          </cell>
          <cell r="J375">
            <v>9378.2999999999993</v>
          </cell>
        </row>
        <row r="376">
          <cell r="A376" t="str">
            <v>80038608650</v>
          </cell>
          <cell r="B376">
            <v>80038</v>
          </cell>
          <cell r="C376">
            <v>608650</v>
          </cell>
          <cell r="D376" t="str">
            <v>Retiremnt emplyr match TH</v>
          </cell>
          <cell r="E376" t="str">
            <v>A.B. Care-Albany</v>
          </cell>
          <cell r="F376">
            <v>48.85</v>
          </cell>
          <cell r="G376">
            <v>0</v>
          </cell>
          <cell r="I376">
            <v>48.85</v>
          </cell>
          <cell r="J376">
            <v>9378.2999999999993</v>
          </cell>
        </row>
        <row r="377">
          <cell r="A377" t="str">
            <v>83199608650</v>
          </cell>
          <cell r="B377">
            <v>83199</v>
          </cell>
          <cell r="C377">
            <v>608650</v>
          </cell>
          <cell r="D377" t="str">
            <v>Retiremnt emplyr match TH</v>
          </cell>
          <cell r="E377" t="str">
            <v>Employee Benefits WD</v>
          </cell>
          <cell r="F377">
            <v>415533.05</v>
          </cell>
          <cell r="G377">
            <v>442636.32</v>
          </cell>
          <cell r="I377">
            <v>858169.37</v>
          </cell>
          <cell r="J377">
            <v>9378.2999999999993</v>
          </cell>
        </row>
        <row r="378">
          <cell r="A378" t="str">
            <v>83199608660</v>
          </cell>
          <cell r="B378">
            <v>83199</v>
          </cell>
          <cell r="C378">
            <v>608660</v>
          </cell>
          <cell r="D378" t="str">
            <v>Retirement DC forfeitures</v>
          </cell>
          <cell r="E378" t="str">
            <v>Employee Benefits WD</v>
          </cell>
          <cell r="F378">
            <v>-587850.51</v>
          </cell>
          <cell r="G378">
            <v>-218290.92</v>
          </cell>
          <cell r="I378">
            <v>-806141.43</v>
          </cell>
          <cell r="J378">
            <v>9378.2999999999993</v>
          </cell>
        </row>
        <row r="379">
          <cell r="A379" t="str">
            <v>83199608719</v>
          </cell>
          <cell r="B379">
            <v>83199</v>
          </cell>
          <cell r="C379">
            <v>608719</v>
          </cell>
          <cell r="D379" t="str">
            <v>IC workers compensation</v>
          </cell>
          <cell r="E379" t="str">
            <v>Employee Benefits WD</v>
          </cell>
          <cell r="F379">
            <v>1043630</v>
          </cell>
          <cell r="G379">
            <v>1008594</v>
          </cell>
          <cell r="I379">
            <v>2052224</v>
          </cell>
          <cell r="J379">
            <v>9378.2999999999993</v>
          </cell>
        </row>
        <row r="380">
          <cell r="A380" t="str">
            <v>80099608740</v>
          </cell>
          <cell r="B380">
            <v>80099</v>
          </cell>
          <cell r="C380">
            <v>608740</v>
          </cell>
          <cell r="D380" t="str">
            <v>Unemployment state</v>
          </cell>
          <cell r="E380" t="str">
            <v>Rebill- Payroll</v>
          </cell>
          <cell r="F380">
            <v>0</v>
          </cell>
          <cell r="G380">
            <v>3.84</v>
          </cell>
          <cell r="I380">
            <v>3.84</v>
          </cell>
          <cell r="J380">
            <v>9378.2999999999993</v>
          </cell>
        </row>
        <row r="381">
          <cell r="A381" t="str">
            <v>80300608740</v>
          </cell>
          <cell r="B381">
            <v>80300</v>
          </cell>
          <cell r="C381">
            <v>608740</v>
          </cell>
          <cell r="D381" t="str">
            <v>Unemployment state</v>
          </cell>
          <cell r="E381" t="str">
            <v>Accounting &amp; Finance</v>
          </cell>
          <cell r="F381">
            <v>0</v>
          </cell>
          <cell r="G381">
            <v>51.73</v>
          </cell>
          <cell r="I381">
            <v>51.73</v>
          </cell>
          <cell r="J381">
            <v>9378.2999999999993</v>
          </cell>
        </row>
        <row r="382">
          <cell r="A382" t="str">
            <v>83000608740</v>
          </cell>
          <cell r="B382">
            <v>83000</v>
          </cell>
          <cell r="C382">
            <v>608740</v>
          </cell>
          <cell r="D382" t="str">
            <v>Unemployment state</v>
          </cell>
          <cell r="E382" t="str">
            <v>Human Resources</v>
          </cell>
          <cell r="F382">
            <v>0</v>
          </cell>
          <cell r="G382">
            <v>437.33</v>
          </cell>
          <cell r="I382">
            <v>437.33</v>
          </cell>
          <cell r="J382">
            <v>9378.2999999999993</v>
          </cell>
        </row>
        <row r="383">
          <cell r="A383" t="str">
            <v>83199608740</v>
          </cell>
          <cell r="B383">
            <v>83199</v>
          </cell>
          <cell r="C383">
            <v>608740</v>
          </cell>
          <cell r="D383" t="str">
            <v>Unemployment state</v>
          </cell>
          <cell r="E383" t="str">
            <v>Employee Benefits WD</v>
          </cell>
          <cell r="F383">
            <v>1294.4100000000001</v>
          </cell>
          <cell r="G383">
            <v>0</v>
          </cell>
          <cell r="I383">
            <v>1294.4100000000001</v>
          </cell>
          <cell r="J383">
            <v>9378.2999999999993</v>
          </cell>
        </row>
        <row r="384">
          <cell r="A384" t="str">
            <v>80000608740</v>
          </cell>
          <cell r="B384">
            <v>80000</v>
          </cell>
          <cell r="C384">
            <v>608740</v>
          </cell>
          <cell r="D384" t="str">
            <v>Unemployment state</v>
          </cell>
          <cell r="E384" t="str">
            <v>Administration</v>
          </cell>
          <cell r="F384">
            <v>16343.81</v>
          </cell>
          <cell r="G384">
            <v>9814.5400000000009</v>
          </cell>
          <cell r="I384">
            <v>26158.35</v>
          </cell>
          <cell r="J384">
            <v>9378.2999999999993</v>
          </cell>
        </row>
        <row r="385">
          <cell r="A385" t="str">
            <v>80000608800</v>
          </cell>
          <cell r="B385">
            <v>80000</v>
          </cell>
          <cell r="C385">
            <v>608800</v>
          </cell>
          <cell r="D385" t="str">
            <v>Employee tuition reimb</v>
          </cell>
          <cell r="E385" t="str">
            <v>Administration</v>
          </cell>
          <cell r="F385">
            <v>863.43</v>
          </cell>
          <cell r="G385">
            <v>0</v>
          </cell>
          <cell r="I385">
            <v>863.43</v>
          </cell>
          <cell r="J385">
            <v>9378.2999999999993</v>
          </cell>
        </row>
        <row r="386">
          <cell r="A386" t="str">
            <v>80010608800</v>
          </cell>
          <cell r="B386">
            <v>80010</v>
          </cell>
          <cell r="C386">
            <v>608800</v>
          </cell>
          <cell r="D386" t="str">
            <v>Employee tuition reimb</v>
          </cell>
          <cell r="E386" t="str">
            <v>Administration - Executive</v>
          </cell>
          <cell r="F386">
            <v>1728</v>
          </cell>
          <cell r="G386">
            <v>864</v>
          </cell>
          <cell r="I386">
            <v>2592</v>
          </cell>
          <cell r="J386">
            <v>9378.2999999999993</v>
          </cell>
        </row>
        <row r="387">
          <cell r="A387" t="str">
            <v>83000608800</v>
          </cell>
          <cell r="B387">
            <v>83000</v>
          </cell>
          <cell r="C387">
            <v>608800</v>
          </cell>
          <cell r="D387" t="str">
            <v>Employee tuition reimb</v>
          </cell>
          <cell r="E387" t="str">
            <v>Human Resources</v>
          </cell>
          <cell r="F387">
            <v>0</v>
          </cell>
          <cell r="G387">
            <v>3000</v>
          </cell>
          <cell r="I387">
            <v>3000</v>
          </cell>
          <cell r="J387">
            <v>9378.2999999999993</v>
          </cell>
        </row>
        <row r="388">
          <cell r="A388" t="str">
            <v>83197608800</v>
          </cell>
          <cell r="B388">
            <v>83197</v>
          </cell>
          <cell r="C388">
            <v>608800</v>
          </cell>
          <cell r="D388" t="str">
            <v>Employee tuition reimb</v>
          </cell>
          <cell r="E388" t="str">
            <v>Termed Dept</v>
          </cell>
          <cell r="F388">
            <v>0</v>
          </cell>
          <cell r="G388">
            <v>3908.57</v>
          </cell>
          <cell r="I388">
            <v>3908.57</v>
          </cell>
          <cell r="J388">
            <v>9378.2999999999993</v>
          </cell>
        </row>
        <row r="389">
          <cell r="A389" t="str">
            <v>80300608800</v>
          </cell>
          <cell r="B389">
            <v>80300</v>
          </cell>
          <cell r="C389">
            <v>608800</v>
          </cell>
          <cell r="D389" t="str">
            <v>Employee tuition reimb</v>
          </cell>
          <cell r="E389" t="str">
            <v>Accounting &amp; Finance</v>
          </cell>
          <cell r="F389">
            <v>3150</v>
          </cell>
          <cell r="G389">
            <v>1700</v>
          </cell>
          <cell r="I389">
            <v>4850</v>
          </cell>
          <cell r="J389">
            <v>9378.2999999999993</v>
          </cell>
        </row>
        <row r="390">
          <cell r="A390" t="str">
            <v>83199608810</v>
          </cell>
          <cell r="B390">
            <v>83199</v>
          </cell>
          <cell r="C390">
            <v>608810</v>
          </cell>
          <cell r="D390" t="str">
            <v>Employee assistance progr</v>
          </cell>
          <cell r="E390" t="str">
            <v>Employee Benefits WD</v>
          </cell>
          <cell r="F390">
            <v>16824.72</v>
          </cell>
          <cell r="G390">
            <v>16411</v>
          </cell>
          <cell r="I390">
            <v>33235.72</v>
          </cell>
          <cell r="J390">
            <v>9378.2999999999993</v>
          </cell>
        </row>
        <row r="391">
          <cell r="A391" t="str">
            <v>80000608820</v>
          </cell>
          <cell r="B391">
            <v>80000</v>
          </cell>
          <cell r="C391">
            <v>608820</v>
          </cell>
          <cell r="D391" t="str">
            <v>Employee discounts/awards</v>
          </cell>
          <cell r="E391" t="str">
            <v>Administration</v>
          </cell>
          <cell r="F391">
            <v>50.4</v>
          </cell>
          <cell r="G391">
            <v>630.82000000000005</v>
          </cell>
          <cell r="I391">
            <v>681.22</v>
          </cell>
          <cell r="J391">
            <v>9378.2999999999993</v>
          </cell>
        </row>
        <row r="392">
          <cell r="A392" t="str">
            <v>83199608880</v>
          </cell>
          <cell r="B392">
            <v>83199</v>
          </cell>
          <cell r="C392">
            <v>608880</v>
          </cell>
          <cell r="D392" t="str">
            <v>Frng ben staff alloc S&amp;W</v>
          </cell>
          <cell r="E392" t="str">
            <v>Employee Benefits WD</v>
          </cell>
          <cell r="F392">
            <v>-1895331.26</v>
          </cell>
          <cell r="G392">
            <v>-2530024.52</v>
          </cell>
          <cell r="I392">
            <v>-4425355.78</v>
          </cell>
          <cell r="J392">
            <v>9378.2999999999993</v>
          </cell>
        </row>
        <row r="393">
          <cell r="A393" t="str">
            <v>80500608880</v>
          </cell>
          <cell r="B393">
            <v>80500</v>
          </cell>
          <cell r="C393">
            <v>608880</v>
          </cell>
          <cell r="D393" t="str">
            <v>Frng ben staff alloc S&amp;W</v>
          </cell>
          <cell r="E393" t="str">
            <v>Medical Staff</v>
          </cell>
          <cell r="F393">
            <v>-1328.63</v>
          </cell>
          <cell r="G393">
            <v>-916.95</v>
          </cell>
          <cell r="I393">
            <v>-2245.58</v>
          </cell>
          <cell r="J393">
            <v>9378.2999999999993</v>
          </cell>
        </row>
        <row r="394">
          <cell r="A394" t="str">
            <v>83197608880</v>
          </cell>
          <cell r="B394">
            <v>83197</v>
          </cell>
          <cell r="C394">
            <v>608880</v>
          </cell>
          <cell r="D394" t="str">
            <v>Frng ben staff alloc S&amp;W</v>
          </cell>
          <cell r="E394" t="str">
            <v>Termed Dept</v>
          </cell>
          <cell r="F394">
            <v>0</v>
          </cell>
          <cell r="G394">
            <v>32.1</v>
          </cell>
          <cell r="I394">
            <v>32.1</v>
          </cell>
          <cell r="J394">
            <v>9378.2999999999993</v>
          </cell>
        </row>
        <row r="395">
          <cell r="A395" t="str">
            <v>81205608880</v>
          </cell>
          <cell r="B395">
            <v>81205</v>
          </cell>
          <cell r="C395">
            <v>608880</v>
          </cell>
          <cell r="D395" t="str">
            <v>Frng ben staff alloc S&amp;W</v>
          </cell>
          <cell r="E395" t="str">
            <v>COVID-19</v>
          </cell>
          <cell r="F395">
            <v>146.63</v>
          </cell>
          <cell r="G395">
            <v>0</v>
          </cell>
          <cell r="I395">
            <v>146.63</v>
          </cell>
          <cell r="J395">
            <v>9378.2999999999993</v>
          </cell>
        </row>
        <row r="396">
          <cell r="A396" t="str">
            <v>80069608880</v>
          </cell>
          <cell r="B396">
            <v>80069</v>
          </cell>
          <cell r="C396">
            <v>608880</v>
          </cell>
          <cell r="D396" t="str">
            <v>Frng ben staff alloc S&amp;W</v>
          </cell>
          <cell r="E396" t="str">
            <v>Mary Free Bed</v>
          </cell>
          <cell r="F396">
            <v>0</v>
          </cell>
          <cell r="G396">
            <v>327.69</v>
          </cell>
          <cell r="I396">
            <v>327.69</v>
          </cell>
          <cell r="J396">
            <v>9378.2999999999993</v>
          </cell>
        </row>
        <row r="397">
          <cell r="A397" t="str">
            <v>75900608880</v>
          </cell>
          <cell r="B397">
            <v>75900</v>
          </cell>
          <cell r="C397">
            <v>608880</v>
          </cell>
          <cell r="D397" t="str">
            <v>Frng ben staff alloc S&amp;W</v>
          </cell>
          <cell r="E397" t="str">
            <v>Outpatient Centers - Other</v>
          </cell>
          <cell r="F397">
            <v>534.22</v>
          </cell>
          <cell r="G397">
            <v>11.71</v>
          </cell>
          <cell r="I397">
            <v>545.93000000000006</v>
          </cell>
          <cell r="J397">
            <v>9378.2999999999993</v>
          </cell>
        </row>
        <row r="398">
          <cell r="A398" t="str">
            <v>80053608880</v>
          </cell>
          <cell r="B398">
            <v>80053</v>
          </cell>
          <cell r="C398">
            <v>608880</v>
          </cell>
          <cell r="D398" t="str">
            <v>Frng ben staff alloc S&amp;W</v>
          </cell>
          <cell r="E398" t="str">
            <v>Gottlieb Memorial Hospital</v>
          </cell>
          <cell r="F398">
            <v>-200.75</v>
          </cell>
          <cell r="G398">
            <v>1531.69</v>
          </cell>
          <cell r="I398">
            <v>1330.94</v>
          </cell>
          <cell r="J398">
            <v>9378.2999999999993</v>
          </cell>
        </row>
        <row r="399">
          <cell r="A399" t="str">
            <v>80054608880</v>
          </cell>
          <cell r="B399">
            <v>80054</v>
          </cell>
          <cell r="C399">
            <v>608880</v>
          </cell>
          <cell r="D399" t="str">
            <v>Frng ben staff alloc S&amp;W</v>
          </cell>
          <cell r="E399" t="str">
            <v>Sioux City</v>
          </cell>
          <cell r="F399">
            <v>-133.58999999999997</v>
          </cell>
          <cell r="G399">
            <v>1697.63</v>
          </cell>
          <cell r="I399">
            <v>1564.0400000000002</v>
          </cell>
          <cell r="J399">
            <v>9378.2999999999993</v>
          </cell>
        </row>
        <row r="400">
          <cell r="A400" t="str">
            <v>80052608880</v>
          </cell>
          <cell r="B400">
            <v>80052</v>
          </cell>
          <cell r="C400">
            <v>608880</v>
          </cell>
          <cell r="D400" t="str">
            <v>Frng ben staff alloc S&amp;W</v>
          </cell>
          <cell r="E400" t="str">
            <v>Mason City Iowa</v>
          </cell>
          <cell r="F400">
            <v>-22.170000000000016</v>
          </cell>
          <cell r="G400">
            <v>1695.88</v>
          </cell>
          <cell r="I400">
            <v>1673.71</v>
          </cell>
          <cell r="J400">
            <v>9378.2999999999993</v>
          </cell>
        </row>
        <row r="401">
          <cell r="A401" t="str">
            <v>78700608880</v>
          </cell>
          <cell r="B401">
            <v>78700</v>
          </cell>
          <cell r="C401">
            <v>608880</v>
          </cell>
          <cell r="D401" t="str">
            <v>Frng ben staff alloc S&amp;W</v>
          </cell>
          <cell r="E401" t="str">
            <v>Social Services</v>
          </cell>
          <cell r="F401">
            <v>698.29</v>
          </cell>
          <cell r="G401">
            <v>2042.28</v>
          </cell>
          <cell r="I401">
            <v>2740.5699999999997</v>
          </cell>
          <cell r="J401">
            <v>9378.2999999999993</v>
          </cell>
        </row>
        <row r="402">
          <cell r="A402" t="str">
            <v>43005608880</v>
          </cell>
          <cell r="B402">
            <v>43005</v>
          </cell>
          <cell r="C402">
            <v>608880</v>
          </cell>
          <cell r="D402" t="str">
            <v>Frng ben staff alloc S&amp;W</v>
          </cell>
          <cell r="E402" t="str">
            <v>Skilled Nursing Facilities</v>
          </cell>
          <cell r="F402">
            <v>21153.390000000003</v>
          </cell>
          <cell r="G402">
            <v>9100.09</v>
          </cell>
          <cell r="I402">
            <v>30253.480000000003</v>
          </cell>
          <cell r="J402">
            <v>9378.2999999999993</v>
          </cell>
        </row>
        <row r="403">
          <cell r="A403" t="str">
            <v>83000608880</v>
          </cell>
          <cell r="B403">
            <v>83000</v>
          </cell>
          <cell r="C403">
            <v>608880</v>
          </cell>
          <cell r="D403" t="str">
            <v>Frng ben staff alloc S&amp;W</v>
          </cell>
          <cell r="E403" t="str">
            <v>Human Resources</v>
          </cell>
          <cell r="F403">
            <v>16437.02</v>
          </cell>
          <cell r="G403">
            <v>24178.98</v>
          </cell>
          <cell r="I403">
            <v>40616</v>
          </cell>
          <cell r="J403">
            <v>9378.2999999999993</v>
          </cell>
        </row>
        <row r="404">
          <cell r="A404" t="str">
            <v>80570608880</v>
          </cell>
          <cell r="B404">
            <v>80570</v>
          </cell>
          <cell r="C404">
            <v>608880</v>
          </cell>
          <cell r="D404" t="str">
            <v>Frng ben staff alloc S&amp;W</v>
          </cell>
          <cell r="E404" t="str">
            <v>Clinical Services</v>
          </cell>
          <cell r="F404">
            <v>12676.74</v>
          </cell>
          <cell r="G404">
            <v>28282.5</v>
          </cell>
          <cell r="I404">
            <v>40959.24</v>
          </cell>
          <cell r="J404">
            <v>9378.2999999999993</v>
          </cell>
        </row>
        <row r="405">
          <cell r="A405" t="str">
            <v>80000608880</v>
          </cell>
          <cell r="B405">
            <v>80000</v>
          </cell>
          <cell r="C405">
            <v>608880</v>
          </cell>
          <cell r="D405" t="str">
            <v>Frng ben staff alloc S&amp;W</v>
          </cell>
          <cell r="E405" t="str">
            <v>Administration</v>
          </cell>
          <cell r="F405">
            <v>19503.810000000001</v>
          </cell>
          <cell r="G405">
            <v>26061.26</v>
          </cell>
          <cell r="I405">
            <v>45565.07</v>
          </cell>
          <cell r="J405">
            <v>9378.2999999999993</v>
          </cell>
        </row>
        <row r="406">
          <cell r="A406" t="str">
            <v>80010608880</v>
          </cell>
          <cell r="B406">
            <v>80010</v>
          </cell>
          <cell r="C406">
            <v>608880</v>
          </cell>
          <cell r="D406" t="str">
            <v>Frng ben staff alloc S&amp;W</v>
          </cell>
          <cell r="E406" t="str">
            <v>Administration - Executive</v>
          </cell>
          <cell r="F406">
            <v>20144.79</v>
          </cell>
          <cell r="G406">
            <v>26185.41</v>
          </cell>
          <cell r="I406">
            <v>46330.2</v>
          </cell>
          <cell r="J406">
            <v>9378.2999999999993</v>
          </cell>
        </row>
        <row r="407">
          <cell r="A407" t="str">
            <v>80300608880</v>
          </cell>
          <cell r="B407">
            <v>80300</v>
          </cell>
          <cell r="C407">
            <v>608880</v>
          </cell>
          <cell r="D407" t="str">
            <v>Frng ben staff alloc S&amp;W</v>
          </cell>
          <cell r="E407" t="str">
            <v>Accounting &amp; Finance</v>
          </cell>
          <cell r="F407">
            <v>60922.49</v>
          </cell>
          <cell r="G407">
            <v>72020.28</v>
          </cell>
          <cell r="I407">
            <v>132942.76999999999</v>
          </cell>
          <cell r="J407">
            <v>9378.2999999999993</v>
          </cell>
        </row>
        <row r="408">
          <cell r="A408" t="str">
            <v>83199608890</v>
          </cell>
          <cell r="B408">
            <v>83199</v>
          </cell>
          <cell r="C408">
            <v>608890</v>
          </cell>
          <cell r="D408" t="str">
            <v>Frng ben staff allocFTEhr</v>
          </cell>
          <cell r="E408" t="str">
            <v>Employee Benefits WD</v>
          </cell>
          <cell r="F408">
            <v>-3859012.23</v>
          </cell>
          <cell r="G408">
            <v>-3488108.18</v>
          </cell>
          <cell r="I408">
            <v>-7347120.4100000001</v>
          </cell>
          <cell r="J408">
            <v>9378.2999999999993</v>
          </cell>
        </row>
        <row r="409">
          <cell r="A409" t="str">
            <v>80500608890</v>
          </cell>
          <cell r="B409">
            <v>80500</v>
          </cell>
          <cell r="C409">
            <v>608890</v>
          </cell>
          <cell r="D409" t="str">
            <v>Frng ben staff allocFTEhr</v>
          </cell>
          <cell r="E409" t="str">
            <v>Medical Staff</v>
          </cell>
          <cell r="F409">
            <v>-991.57</v>
          </cell>
          <cell r="G409">
            <v>-459.73</v>
          </cell>
          <cell r="I409">
            <v>-1451.3000000000002</v>
          </cell>
          <cell r="J409">
            <v>9378.2999999999993</v>
          </cell>
        </row>
        <row r="410">
          <cell r="A410" t="str">
            <v>83197608890</v>
          </cell>
          <cell r="B410">
            <v>83197</v>
          </cell>
          <cell r="C410">
            <v>608890</v>
          </cell>
          <cell r="D410" t="str">
            <v>Frng ben staff allocFTEhr</v>
          </cell>
          <cell r="E410" t="str">
            <v>Termed Dept</v>
          </cell>
          <cell r="F410">
            <v>0</v>
          </cell>
          <cell r="G410">
            <v>31.13</v>
          </cell>
          <cell r="I410">
            <v>31.13</v>
          </cell>
          <cell r="J410">
            <v>9378.2999999999993</v>
          </cell>
        </row>
        <row r="411">
          <cell r="A411" t="str">
            <v>80053608890</v>
          </cell>
          <cell r="B411">
            <v>80053</v>
          </cell>
          <cell r="C411">
            <v>608890</v>
          </cell>
          <cell r="D411" t="str">
            <v>Frng ben staff allocFTEhr</v>
          </cell>
          <cell r="E411" t="str">
            <v>Gottlieb Memorial Hospital</v>
          </cell>
          <cell r="F411">
            <v>10.56</v>
          </cell>
          <cell r="G411">
            <v>30.75</v>
          </cell>
          <cell r="I411">
            <v>41.31</v>
          </cell>
          <cell r="J411">
            <v>9378.2999999999993</v>
          </cell>
        </row>
        <row r="412">
          <cell r="A412" t="str">
            <v>80054608890</v>
          </cell>
          <cell r="B412">
            <v>80054</v>
          </cell>
          <cell r="C412">
            <v>608890</v>
          </cell>
          <cell r="D412" t="str">
            <v>Frng ben staff allocFTEhr</v>
          </cell>
          <cell r="E412" t="str">
            <v>Sioux City</v>
          </cell>
          <cell r="F412">
            <v>50.58</v>
          </cell>
          <cell r="G412">
            <v>158.37</v>
          </cell>
          <cell r="I412">
            <v>208.95</v>
          </cell>
          <cell r="J412">
            <v>9378.2999999999993</v>
          </cell>
        </row>
        <row r="413">
          <cell r="A413" t="str">
            <v>80052608890</v>
          </cell>
          <cell r="B413">
            <v>80052</v>
          </cell>
          <cell r="C413">
            <v>608890</v>
          </cell>
          <cell r="D413" t="str">
            <v>Frng ben staff allocFTEhr</v>
          </cell>
          <cell r="E413" t="str">
            <v>Mason City Iowa</v>
          </cell>
          <cell r="F413">
            <v>154</v>
          </cell>
          <cell r="G413">
            <v>140.87</v>
          </cell>
          <cell r="I413">
            <v>294.87</v>
          </cell>
          <cell r="J413">
            <v>9378.2999999999993</v>
          </cell>
        </row>
        <row r="414">
          <cell r="A414" t="str">
            <v>81205608890</v>
          </cell>
          <cell r="B414">
            <v>81205</v>
          </cell>
          <cell r="C414">
            <v>608890</v>
          </cell>
          <cell r="D414" t="str">
            <v>Frng ben staff allocFTEhr</v>
          </cell>
          <cell r="E414" t="str">
            <v>COVID-19</v>
          </cell>
          <cell r="F414">
            <v>316.32</v>
          </cell>
          <cell r="G414">
            <v>0</v>
          </cell>
          <cell r="I414">
            <v>316.32</v>
          </cell>
          <cell r="J414">
            <v>9378.2999999999993</v>
          </cell>
        </row>
        <row r="415">
          <cell r="A415" t="str">
            <v>80069608890</v>
          </cell>
          <cell r="B415">
            <v>80069</v>
          </cell>
          <cell r="C415">
            <v>608890</v>
          </cell>
          <cell r="D415" t="str">
            <v>Frng ben staff allocFTEhr</v>
          </cell>
          <cell r="E415" t="str">
            <v>Mary Free Bed</v>
          </cell>
          <cell r="F415">
            <v>0</v>
          </cell>
          <cell r="G415">
            <v>385.76</v>
          </cell>
          <cell r="I415">
            <v>385.76</v>
          </cell>
          <cell r="J415">
            <v>9378.2999999999993</v>
          </cell>
        </row>
        <row r="416">
          <cell r="A416" t="str">
            <v>75900608890</v>
          </cell>
          <cell r="B416">
            <v>75900</v>
          </cell>
          <cell r="C416">
            <v>608890</v>
          </cell>
          <cell r="D416" t="str">
            <v>Frng ben staff allocFTEhr</v>
          </cell>
          <cell r="E416" t="str">
            <v>Outpatient Centers - Other</v>
          </cell>
          <cell r="F416">
            <v>502.9</v>
          </cell>
          <cell r="G416">
            <v>-38.82</v>
          </cell>
          <cell r="I416">
            <v>464.08</v>
          </cell>
          <cell r="J416">
            <v>9378.2999999999993</v>
          </cell>
        </row>
        <row r="417">
          <cell r="A417" t="str">
            <v>78700608890</v>
          </cell>
          <cell r="B417">
            <v>78700</v>
          </cell>
          <cell r="C417">
            <v>608890</v>
          </cell>
          <cell r="D417" t="str">
            <v>Frng ben staff allocFTEhr</v>
          </cell>
          <cell r="E417" t="str">
            <v>Social Services</v>
          </cell>
          <cell r="F417">
            <v>1227.82</v>
          </cell>
          <cell r="G417">
            <v>1284.68</v>
          </cell>
          <cell r="I417">
            <v>2512.5</v>
          </cell>
          <cell r="J417">
            <v>9378.2999999999993</v>
          </cell>
        </row>
        <row r="418">
          <cell r="A418" t="str">
            <v>58252608890</v>
          </cell>
          <cell r="B418">
            <v>58252</v>
          </cell>
          <cell r="C418">
            <v>608890</v>
          </cell>
          <cell r="D418" t="str">
            <v>Frng ben staff allocFTEhr</v>
          </cell>
          <cell r="E418" t="str">
            <v>Transition Specialist</v>
          </cell>
          <cell r="F418">
            <v>5199.22</v>
          </cell>
          <cell r="G418">
            <v>0</v>
          </cell>
          <cell r="I418">
            <v>5199.22</v>
          </cell>
          <cell r="J418">
            <v>9378.2999999999993</v>
          </cell>
        </row>
        <row r="419">
          <cell r="A419" t="str">
            <v>58253608890</v>
          </cell>
          <cell r="B419">
            <v>58253</v>
          </cell>
          <cell r="C419">
            <v>608890</v>
          </cell>
          <cell r="D419" t="str">
            <v>Frng ben staff allocFTEhr</v>
          </cell>
          <cell r="E419" t="str">
            <v>Leveraging ACE and NICHE SNF</v>
          </cell>
          <cell r="F419">
            <v>10535.13</v>
          </cell>
          <cell r="G419">
            <v>0</v>
          </cell>
          <cell r="I419">
            <v>10535.13</v>
          </cell>
          <cell r="J419">
            <v>9378.2999999999993</v>
          </cell>
        </row>
        <row r="420">
          <cell r="A420" t="str">
            <v>80010608890</v>
          </cell>
          <cell r="B420">
            <v>80010</v>
          </cell>
          <cell r="C420">
            <v>608890</v>
          </cell>
          <cell r="D420" t="str">
            <v>Frng ben staff allocFTEhr</v>
          </cell>
          <cell r="E420" t="str">
            <v>Administration - Executive</v>
          </cell>
          <cell r="F420">
            <v>-2445.6999999999998</v>
          </cell>
          <cell r="G420">
            <v>13495.65</v>
          </cell>
          <cell r="I420">
            <v>11049.95</v>
          </cell>
          <cell r="J420">
            <v>9378.2999999999993</v>
          </cell>
        </row>
        <row r="421">
          <cell r="A421" t="str">
            <v>83000608890</v>
          </cell>
          <cell r="B421">
            <v>83000</v>
          </cell>
          <cell r="C421">
            <v>608890</v>
          </cell>
          <cell r="D421" t="str">
            <v>Frng ben staff allocFTEhr</v>
          </cell>
          <cell r="E421" t="str">
            <v>Human Resources</v>
          </cell>
          <cell r="F421">
            <v>12593.26</v>
          </cell>
          <cell r="G421">
            <v>15567.51</v>
          </cell>
          <cell r="I421">
            <v>28160.77</v>
          </cell>
          <cell r="J421">
            <v>9378.2999999999993</v>
          </cell>
        </row>
        <row r="422">
          <cell r="A422" t="str">
            <v>80570608890</v>
          </cell>
          <cell r="B422">
            <v>80570</v>
          </cell>
          <cell r="C422">
            <v>608890</v>
          </cell>
          <cell r="D422" t="str">
            <v>Frng ben staff allocFTEhr</v>
          </cell>
          <cell r="E422" t="str">
            <v>Clinical Services</v>
          </cell>
          <cell r="F422">
            <v>9822.5499999999993</v>
          </cell>
          <cell r="G422">
            <v>18549.02</v>
          </cell>
          <cell r="I422">
            <v>28371.57</v>
          </cell>
          <cell r="J422">
            <v>9378.2999999999993</v>
          </cell>
        </row>
        <row r="423">
          <cell r="A423" t="str">
            <v>80000608890</v>
          </cell>
          <cell r="B423">
            <v>80000</v>
          </cell>
          <cell r="C423">
            <v>608890</v>
          </cell>
          <cell r="D423" t="str">
            <v>Frng ben staff allocFTEhr</v>
          </cell>
          <cell r="E423" t="str">
            <v>Administration</v>
          </cell>
          <cell r="F423">
            <v>15841.67</v>
          </cell>
          <cell r="G423">
            <v>13914.12</v>
          </cell>
          <cell r="I423">
            <v>29755.79</v>
          </cell>
          <cell r="J423">
            <v>9378.2999999999993</v>
          </cell>
        </row>
        <row r="424">
          <cell r="A424" t="str">
            <v>80300608890</v>
          </cell>
          <cell r="B424">
            <v>80300</v>
          </cell>
          <cell r="C424">
            <v>608890</v>
          </cell>
          <cell r="D424" t="str">
            <v>Frng ben staff allocFTEhr</v>
          </cell>
          <cell r="E424" t="str">
            <v>Accounting &amp; Finance</v>
          </cell>
          <cell r="F424">
            <v>82529.09</v>
          </cell>
          <cell r="G424">
            <v>67997.3</v>
          </cell>
          <cell r="I424">
            <v>150526.39000000001</v>
          </cell>
          <cell r="J424">
            <v>9378.2999999999993</v>
          </cell>
        </row>
        <row r="425">
          <cell r="A425" t="str">
            <v>83000608895</v>
          </cell>
          <cell r="B425">
            <v>83000</v>
          </cell>
          <cell r="C425">
            <v>608895</v>
          </cell>
          <cell r="D425" t="str">
            <v>Severance fringe benefits</v>
          </cell>
          <cell r="E425" t="str">
            <v>Human Resources</v>
          </cell>
          <cell r="F425">
            <v>19794.2</v>
          </cell>
          <cell r="G425">
            <v>0</v>
          </cell>
          <cell r="I425">
            <v>19794.2</v>
          </cell>
          <cell r="J425">
            <v>9378.2999999999993</v>
          </cell>
        </row>
        <row r="426">
          <cell r="A426" t="str">
            <v>83199608990</v>
          </cell>
          <cell r="B426">
            <v>83199</v>
          </cell>
          <cell r="C426">
            <v>608990</v>
          </cell>
          <cell r="D426" t="str">
            <v>Other benefits</v>
          </cell>
          <cell r="E426" t="str">
            <v>Employee Benefits WD</v>
          </cell>
          <cell r="F426">
            <v>-5127.7299999999996</v>
          </cell>
          <cell r="G426">
            <v>-511.04</v>
          </cell>
          <cell r="I426">
            <v>-5638.7699999999995</v>
          </cell>
          <cell r="J426">
            <v>9378.2999999999993</v>
          </cell>
        </row>
        <row r="427">
          <cell r="A427" t="str">
            <v>80000608990</v>
          </cell>
          <cell r="B427">
            <v>80000</v>
          </cell>
          <cell r="C427">
            <v>608990</v>
          </cell>
          <cell r="D427" t="str">
            <v>Other benefits</v>
          </cell>
          <cell r="E427" t="str">
            <v>Administration</v>
          </cell>
          <cell r="F427">
            <v>40000</v>
          </cell>
          <cell r="G427">
            <v>0</v>
          </cell>
          <cell r="I427">
            <v>40000</v>
          </cell>
          <cell r="J427">
            <v>9378.2999999999993</v>
          </cell>
        </row>
        <row r="428">
          <cell r="A428" t="str">
            <v>80300692010</v>
          </cell>
          <cell r="B428">
            <v>80300</v>
          </cell>
          <cell r="C428">
            <v>692010</v>
          </cell>
          <cell r="D428" t="str">
            <v>Severance benefits</v>
          </cell>
          <cell r="E428" t="str">
            <v>Accounting &amp; Finance</v>
          </cell>
          <cell r="F428">
            <v>127668</v>
          </cell>
          <cell r="G428">
            <v>0</v>
          </cell>
          <cell r="I428">
            <v>127668</v>
          </cell>
          <cell r="J428">
            <v>9378.2999999999993</v>
          </cell>
        </row>
        <row r="429">
          <cell r="A429" t="str">
            <v>80010725009</v>
          </cell>
          <cell r="B429">
            <v>80010</v>
          </cell>
          <cell r="C429">
            <v>725009</v>
          </cell>
          <cell r="D429" t="str">
            <v>IC DB plan non srv cst ce</v>
          </cell>
          <cell r="E429" t="str">
            <v>Administration - Executive</v>
          </cell>
          <cell r="F429">
            <v>-75366</v>
          </cell>
          <cell r="G429">
            <v>0</v>
          </cell>
          <cell r="I429">
            <v>-75366</v>
          </cell>
          <cell r="J429">
            <v>9378.2999999999993</v>
          </cell>
        </row>
        <row r="430">
          <cell r="A430" t="str">
            <v>80000725009</v>
          </cell>
          <cell r="B430">
            <v>80000</v>
          </cell>
          <cell r="C430">
            <v>725009</v>
          </cell>
          <cell r="D430" t="str">
            <v>IC DB plan non srv cst ce</v>
          </cell>
          <cell r="E430" t="str">
            <v>Administration</v>
          </cell>
          <cell r="F430">
            <v>0</v>
          </cell>
          <cell r="G430">
            <v>380997</v>
          </cell>
          <cell r="I430">
            <v>380997</v>
          </cell>
          <cell r="J430">
            <v>9378.2999999999993</v>
          </cell>
        </row>
        <row r="431">
          <cell r="A431"/>
          <cell r="F431"/>
          <cell r="G431"/>
          <cell r="I431">
            <v>1952826.6299999997</v>
          </cell>
          <cell r="J431" t="str">
            <v>9378.3 Total</v>
          </cell>
        </row>
        <row r="432">
          <cell r="A432" t="str">
            <v>80300609549</v>
          </cell>
          <cell r="B432">
            <v>80300</v>
          </cell>
          <cell r="C432">
            <v>609549</v>
          </cell>
          <cell r="D432" t="str">
            <v>IC contract labor</v>
          </cell>
          <cell r="E432" t="str">
            <v>Accounting &amp; Finance</v>
          </cell>
          <cell r="F432">
            <v>-92312.88</v>
          </cell>
          <cell r="G432">
            <v>-20363.54</v>
          </cell>
          <cell r="I432">
            <v>-112676.42000000001</v>
          </cell>
          <cell r="J432">
            <v>9379.5</v>
          </cell>
        </row>
        <row r="433">
          <cell r="A433" t="str">
            <v>81205611900</v>
          </cell>
          <cell r="B433">
            <v>81205</v>
          </cell>
          <cell r="C433">
            <v>611900</v>
          </cell>
          <cell r="D433" t="str">
            <v>Med/surg supplies other</v>
          </cell>
          <cell r="E433" t="str">
            <v>COVID-19</v>
          </cell>
          <cell r="F433">
            <v>7027</v>
          </cell>
          <cell r="G433">
            <v>0</v>
          </cell>
          <cell r="I433">
            <v>7027</v>
          </cell>
          <cell r="J433">
            <v>9379.5</v>
          </cell>
        </row>
        <row r="434">
          <cell r="A434" t="str">
            <v>76300612510</v>
          </cell>
          <cell r="B434">
            <v>76300</v>
          </cell>
          <cell r="C434">
            <v>612510</v>
          </cell>
          <cell r="D434" t="str">
            <v>Environmental supplies</v>
          </cell>
          <cell r="E434" t="str">
            <v>Environmental Services</v>
          </cell>
          <cell r="F434">
            <v>0</v>
          </cell>
          <cell r="G434">
            <v>-422.27</v>
          </cell>
          <cell r="I434">
            <v>-422.27</v>
          </cell>
          <cell r="J434">
            <v>9379.5</v>
          </cell>
        </row>
        <row r="435">
          <cell r="A435" t="str">
            <v>23300612990</v>
          </cell>
          <cell r="B435">
            <v>23300</v>
          </cell>
          <cell r="C435">
            <v>612990</v>
          </cell>
          <cell r="D435" t="str">
            <v>Other patient supplies</v>
          </cell>
          <cell r="E435" t="str">
            <v>Recreational Therapy</v>
          </cell>
          <cell r="F435">
            <v>33.130000000000003</v>
          </cell>
          <cell r="G435">
            <v>-212.95</v>
          </cell>
          <cell r="I435">
            <v>-179.82</v>
          </cell>
          <cell r="J435">
            <v>9379.5</v>
          </cell>
        </row>
        <row r="436">
          <cell r="A436" t="str">
            <v>80000612990</v>
          </cell>
          <cell r="B436">
            <v>80000</v>
          </cell>
          <cell r="C436">
            <v>612990</v>
          </cell>
          <cell r="D436" t="str">
            <v>Other patient supplies</v>
          </cell>
          <cell r="E436" t="str">
            <v>Administration</v>
          </cell>
          <cell r="F436">
            <v>131.96</v>
          </cell>
          <cell r="G436">
            <v>0</v>
          </cell>
          <cell r="I436">
            <v>131.96</v>
          </cell>
          <cell r="J436">
            <v>9379.5</v>
          </cell>
        </row>
        <row r="437">
          <cell r="A437" t="str">
            <v>80010613900</v>
          </cell>
          <cell r="B437">
            <v>80010</v>
          </cell>
          <cell r="C437">
            <v>613900</v>
          </cell>
          <cell r="D437" t="str">
            <v>Rebates other</v>
          </cell>
          <cell r="E437" t="str">
            <v>Administration - Executive</v>
          </cell>
          <cell r="F437">
            <v>17522.54</v>
          </cell>
          <cell r="G437">
            <v>-4087.64</v>
          </cell>
          <cell r="I437">
            <v>13434.900000000001</v>
          </cell>
          <cell r="J437">
            <v>9379.5</v>
          </cell>
        </row>
        <row r="438">
          <cell r="A438" t="str">
            <v>80000613900</v>
          </cell>
          <cell r="B438">
            <v>80000</v>
          </cell>
          <cell r="C438">
            <v>613900</v>
          </cell>
          <cell r="D438" t="str">
            <v>Rebates other</v>
          </cell>
          <cell r="E438" t="str">
            <v>Administration</v>
          </cell>
          <cell r="F438">
            <v>80322.14</v>
          </cell>
          <cell r="G438">
            <v>0</v>
          </cell>
          <cell r="I438">
            <v>80322.14</v>
          </cell>
          <cell r="J438">
            <v>9379.5</v>
          </cell>
        </row>
        <row r="439">
          <cell r="A439" t="str">
            <v>80000614400</v>
          </cell>
          <cell r="B439">
            <v>80000</v>
          </cell>
          <cell r="C439">
            <v>614400</v>
          </cell>
          <cell r="D439" t="str">
            <v>Office supplies</v>
          </cell>
          <cell r="E439" t="str">
            <v>Administration</v>
          </cell>
          <cell r="F439">
            <v>-2767.56</v>
          </cell>
          <cell r="G439">
            <v>2310.42</v>
          </cell>
          <cell r="I439">
            <v>-457.13999999999987</v>
          </cell>
          <cell r="J439">
            <v>9379.5</v>
          </cell>
        </row>
        <row r="440">
          <cell r="A440" t="str">
            <v>80010614400</v>
          </cell>
          <cell r="B440">
            <v>80010</v>
          </cell>
          <cell r="C440">
            <v>614400</v>
          </cell>
          <cell r="D440" t="str">
            <v>Office supplies</v>
          </cell>
          <cell r="E440" t="str">
            <v>Administration - Executive</v>
          </cell>
          <cell r="F440">
            <v>0</v>
          </cell>
          <cell r="G440">
            <v>75.430000000000007</v>
          </cell>
          <cell r="I440">
            <v>75.430000000000007</v>
          </cell>
          <cell r="J440">
            <v>9379.5</v>
          </cell>
        </row>
        <row r="441">
          <cell r="A441" t="str">
            <v>83000614400</v>
          </cell>
          <cell r="B441">
            <v>83000</v>
          </cell>
          <cell r="C441">
            <v>614400</v>
          </cell>
          <cell r="D441" t="str">
            <v>Office supplies</v>
          </cell>
          <cell r="E441" t="str">
            <v>Human Resources</v>
          </cell>
          <cell r="F441">
            <v>42.49</v>
          </cell>
          <cell r="G441">
            <v>3220.38</v>
          </cell>
          <cell r="I441">
            <v>3262.87</v>
          </cell>
          <cell r="J441">
            <v>9379.5</v>
          </cell>
        </row>
        <row r="442">
          <cell r="A442" t="str">
            <v>80000614410</v>
          </cell>
          <cell r="B442">
            <v>80000</v>
          </cell>
          <cell r="C442">
            <v>614410</v>
          </cell>
          <cell r="D442" t="str">
            <v>EE reim office supplies</v>
          </cell>
          <cell r="E442" t="str">
            <v>Administration</v>
          </cell>
          <cell r="F442">
            <v>0</v>
          </cell>
          <cell r="G442">
            <v>10.38</v>
          </cell>
          <cell r="I442">
            <v>10.38</v>
          </cell>
          <cell r="J442">
            <v>9379.5</v>
          </cell>
        </row>
        <row r="443">
          <cell r="A443" t="str">
            <v>83000614410</v>
          </cell>
          <cell r="B443">
            <v>83000</v>
          </cell>
          <cell r="C443">
            <v>614410</v>
          </cell>
          <cell r="D443" t="str">
            <v>EE reim office supplies</v>
          </cell>
          <cell r="E443" t="str">
            <v>Human Resources</v>
          </cell>
          <cell r="F443">
            <v>0</v>
          </cell>
          <cell r="G443">
            <v>30.69</v>
          </cell>
          <cell r="I443">
            <v>30.69</v>
          </cell>
          <cell r="J443">
            <v>9379.5</v>
          </cell>
        </row>
        <row r="444">
          <cell r="A444" t="str">
            <v>80300614410</v>
          </cell>
          <cell r="B444">
            <v>80300</v>
          </cell>
          <cell r="C444">
            <v>614410</v>
          </cell>
          <cell r="D444" t="str">
            <v>EE reim office supplies</v>
          </cell>
          <cell r="E444" t="str">
            <v>Accounting &amp; Finance</v>
          </cell>
          <cell r="F444">
            <v>60</v>
          </cell>
          <cell r="G444">
            <v>62.1</v>
          </cell>
          <cell r="I444">
            <v>122.1</v>
          </cell>
          <cell r="J444">
            <v>9379.5</v>
          </cell>
        </row>
        <row r="445">
          <cell r="A445" t="str">
            <v>80570614410</v>
          </cell>
          <cell r="B445">
            <v>80570</v>
          </cell>
          <cell r="C445">
            <v>614410</v>
          </cell>
          <cell r="D445" t="str">
            <v>EE reim office supplies</v>
          </cell>
          <cell r="E445" t="str">
            <v>Clinical Services</v>
          </cell>
          <cell r="F445">
            <v>0</v>
          </cell>
          <cell r="G445">
            <v>129.31</v>
          </cell>
          <cell r="I445">
            <v>129.31</v>
          </cell>
          <cell r="J445">
            <v>9379.5</v>
          </cell>
        </row>
        <row r="446">
          <cell r="A446" t="str">
            <v>80000614420</v>
          </cell>
          <cell r="B446">
            <v>80000</v>
          </cell>
          <cell r="C446">
            <v>614420</v>
          </cell>
          <cell r="D446" t="str">
            <v>Forms</v>
          </cell>
          <cell r="E446" t="str">
            <v>Administration</v>
          </cell>
          <cell r="F446">
            <v>108.04</v>
          </cell>
          <cell r="G446">
            <v>200.65</v>
          </cell>
          <cell r="I446">
            <v>308.69</v>
          </cell>
          <cell r="J446">
            <v>9379.5</v>
          </cell>
        </row>
        <row r="447">
          <cell r="A447" t="str">
            <v>83000614430</v>
          </cell>
          <cell r="B447">
            <v>83000</v>
          </cell>
          <cell r="C447">
            <v>614430</v>
          </cell>
          <cell r="D447" t="str">
            <v>Inbound freight on suppli</v>
          </cell>
          <cell r="E447" t="str">
            <v>Human Resources</v>
          </cell>
          <cell r="F447">
            <v>0</v>
          </cell>
          <cell r="G447">
            <v>15</v>
          </cell>
          <cell r="I447">
            <v>15</v>
          </cell>
          <cell r="J447">
            <v>9379.5</v>
          </cell>
        </row>
        <row r="448">
          <cell r="A448" t="str">
            <v>76900614430</v>
          </cell>
          <cell r="B448">
            <v>76900</v>
          </cell>
          <cell r="C448">
            <v>614430</v>
          </cell>
          <cell r="D448" t="str">
            <v>Inbound freight on suppli</v>
          </cell>
          <cell r="E448" t="str">
            <v>Plant Operations</v>
          </cell>
          <cell r="F448">
            <v>19.899999999999999</v>
          </cell>
          <cell r="G448">
            <v>0</v>
          </cell>
          <cell r="I448">
            <v>19.899999999999999</v>
          </cell>
          <cell r="J448">
            <v>9379.5</v>
          </cell>
        </row>
        <row r="449">
          <cell r="A449" t="str">
            <v>76300614430</v>
          </cell>
          <cell r="B449">
            <v>76300</v>
          </cell>
          <cell r="C449">
            <v>614430</v>
          </cell>
          <cell r="D449" t="str">
            <v>Inbound freight on suppli</v>
          </cell>
          <cell r="E449" t="str">
            <v>Environmental Services</v>
          </cell>
          <cell r="F449">
            <v>0</v>
          </cell>
          <cell r="G449">
            <v>70.75</v>
          </cell>
          <cell r="I449">
            <v>70.75</v>
          </cell>
          <cell r="J449">
            <v>9379.5</v>
          </cell>
        </row>
        <row r="450">
          <cell r="A450" t="str">
            <v>76900614700</v>
          </cell>
          <cell r="B450">
            <v>76900</v>
          </cell>
          <cell r="C450">
            <v>614700</v>
          </cell>
          <cell r="D450" t="str">
            <v>Other non patient supplie</v>
          </cell>
          <cell r="E450" t="str">
            <v>Plant Operations</v>
          </cell>
          <cell r="F450">
            <v>7.75</v>
          </cell>
          <cell r="G450">
            <v>0</v>
          </cell>
          <cell r="I450">
            <v>7.75</v>
          </cell>
          <cell r="J450">
            <v>9379.5</v>
          </cell>
        </row>
        <row r="451">
          <cell r="A451" t="str">
            <v>80000614700</v>
          </cell>
          <cell r="B451">
            <v>80000</v>
          </cell>
          <cell r="C451">
            <v>614700</v>
          </cell>
          <cell r="D451" t="str">
            <v>Other non patient supplie</v>
          </cell>
          <cell r="E451" t="str">
            <v>Administration</v>
          </cell>
          <cell r="F451">
            <v>20</v>
          </cell>
          <cell r="G451">
            <v>0</v>
          </cell>
          <cell r="I451">
            <v>20</v>
          </cell>
          <cell r="J451">
            <v>9379.5</v>
          </cell>
        </row>
        <row r="452">
          <cell r="A452" t="str">
            <v>80000621000</v>
          </cell>
          <cell r="B452">
            <v>80000</v>
          </cell>
          <cell r="C452">
            <v>621000</v>
          </cell>
          <cell r="D452" t="str">
            <v>Medical director fees</v>
          </cell>
          <cell r="E452" t="str">
            <v>Administration</v>
          </cell>
          <cell r="F452">
            <v>8400</v>
          </cell>
          <cell r="G452">
            <v>8400</v>
          </cell>
          <cell r="I452">
            <v>16800</v>
          </cell>
          <cell r="J452">
            <v>9379.5</v>
          </cell>
        </row>
        <row r="453">
          <cell r="A453" t="str">
            <v>81205625110</v>
          </cell>
          <cell r="B453">
            <v>81205</v>
          </cell>
          <cell r="C453">
            <v>625110</v>
          </cell>
          <cell r="D453" t="str">
            <v>PMS laboratory</v>
          </cell>
          <cell r="E453" t="str">
            <v>COVID-19</v>
          </cell>
          <cell r="F453">
            <v>0</v>
          </cell>
          <cell r="G453">
            <v>-21700</v>
          </cell>
          <cell r="I453">
            <v>-21700</v>
          </cell>
          <cell r="J453">
            <v>9379.5</v>
          </cell>
        </row>
        <row r="454">
          <cell r="A454" t="str">
            <v>80000625110</v>
          </cell>
          <cell r="B454">
            <v>80000</v>
          </cell>
          <cell r="C454">
            <v>625110</v>
          </cell>
          <cell r="D454" t="str">
            <v>PMS laboratory</v>
          </cell>
          <cell r="E454" t="str">
            <v>Administration</v>
          </cell>
          <cell r="F454">
            <v>0</v>
          </cell>
          <cell r="G454">
            <v>21700</v>
          </cell>
          <cell r="I454">
            <v>21700</v>
          </cell>
          <cell r="J454">
            <v>9379.5</v>
          </cell>
        </row>
        <row r="455">
          <cell r="A455" t="str">
            <v>58250625130</v>
          </cell>
          <cell r="B455">
            <v>58250</v>
          </cell>
          <cell r="C455">
            <v>625130</v>
          </cell>
          <cell r="D455" t="str">
            <v>PMS outpatient and ancill</v>
          </cell>
          <cell r="E455" t="str">
            <v>THSC TAL Grants</v>
          </cell>
          <cell r="F455">
            <v>651.95000000000005</v>
          </cell>
          <cell r="G455">
            <v>0</v>
          </cell>
          <cell r="I455">
            <v>651.95000000000005</v>
          </cell>
          <cell r="J455">
            <v>9379.5</v>
          </cell>
        </row>
        <row r="456">
          <cell r="A456" t="str">
            <v>80000625240</v>
          </cell>
          <cell r="B456">
            <v>80000</v>
          </cell>
          <cell r="C456">
            <v>625240</v>
          </cell>
          <cell r="D456" t="str">
            <v>PMS physical therapy</v>
          </cell>
          <cell r="E456" t="str">
            <v>Administration</v>
          </cell>
          <cell r="F456">
            <v>0.01</v>
          </cell>
          <cell r="G456">
            <v>0</v>
          </cell>
          <cell r="I456">
            <v>0.01</v>
          </cell>
          <cell r="J456">
            <v>9379.5</v>
          </cell>
        </row>
        <row r="457">
          <cell r="A457" t="str">
            <v>80010625240</v>
          </cell>
          <cell r="B457">
            <v>80010</v>
          </cell>
          <cell r="C457">
            <v>625240</v>
          </cell>
          <cell r="D457" t="str">
            <v>PMS physical therapy</v>
          </cell>
          <cell r="E457" t="str">
            <v>Administration - Executive</v>
          </cell>
          <cell r="F457">
            <v>205.12</v>
          </cell>
          <cell r="G457">
            <v>0.7</v>
          </cell>
          <cell r="I457">
            <v>205.82</v>
          </cell>
          <cell r="J457">
            <v>9379.5</v>
          </cell>
        </row>
        <row r="458">
          <cell r="A458" t="str">
            <v>80000626220</v>
          </cell>
          <cell r="B458">
            <v>80000</v>
          </cell>
          <cell r="C458">
            <v>626220</v>
          </cell>
          <cell r="D458" t="str">
            <v>Consulting fees</v>
          </cell>
          <cell r="E458" t="str">
            <v>Administration</v>
          </cell>
          <cell r="F458">
            <v>71.010000000000218</v>
          </cell>
          <cell r="G458">
            <v>0</v>
          </cell>
          <cell r="I458">
            <v>71.010000000000218</v>
          </cell>
          <cell r="J458">
            <v>9379.5</v>
          </cell>
        </row>
        <row r="459">
          <cell r="A459" t="str">
            <v>80054626220</v>
          </cell>
          <cell r="B459">
            <v>80054</v>
          </cell>
          <cell r="C459">
            <v>626220</v>
          </cell>
          <cell r="D459" t="str">
            <v>Consulting fees</v>
          </cell>
          <cell r="E459" t="str">
            <v>Sioux City</v>
          </cell>
          <cell r="F459">
            <v>0</v>
          </cell>
          <cell r="G459">
            <v>8192.5</v>
          </cell>
          <cell r="I459">
            <v>8192.5</v>
          </cell>
          <cell r="J459">
            <v>9379.5</v>
          </cell>
        </row>
        <row r="460">
          <cell r="A460" t="str">
            <v>80000626240</v>
          </cell>
          <cell r="B460">
            <v>80000</v>
          </cell>
          <cell r="C460">
            <v>626240</v>
          </cell>
          <cell r="D460" t="str">
            <v>Legal fees</v>
          </cell>
          <cell r="E460" t="str">
            <v>Administration</v>
          </cell>
          <cell r="F460">
            <v>-1203.5000000000002</v>
          </cell>
          <cell r="G460">
            <v>0</v>
          </cell>
          <cell r="I460">
            <v>-1203.5000000000002</v>
          </cell>
          <cell r="J460">
            <v>9379.5</v>
          </cell>
        </row>
        <row r="461">
          <cell r="A461" t="str">
            <v>80010626240</v>
          </cell>
          <cell r="B461">
            <v>80010</v>
          </cell>
          <cell r="C461">
            <v>626240</v>
          </cell>
          <cell r="D461" t="str">
            <v>Legal fees</v>
          </cell>
          <cell r="E461" t="str">
            <v>Administration - Executive</v>
          </cell>
          <cell r="F461">
            <v>6516</v>
          </cell>
          <cell r="G461">
            <v>0</v>
          </cell>
          <cell r="I461">
            <v>6516</v>
          </cell>
          <cell r="J461">
            <v>9379.5</v>
          </cell>
        </row>
        <row r="462">
          <cell r="A462" t="str">
            <v>80000626260</v>
          </cell>
          <cell r="B462">
            <v>80000</v>
          </cell>
          <cell r="C462">
            <v>626260</v>
          </cell>
          <cell r="D462" t="str">
            <v>Accounting &amp; audit fees</v>
          </cell>
          <cell r="E462" t="str">
            <v>Administration</v>
          </cell>
          <cell r="F462">
            <v>5732</v>
          </cell>
          <cell r="G462">
            <v>0</v>
          </cell>
          <cell r="I462">
            <v>5732</v>
          </cell>
          <cell r="J462">
            <v>9379.5</v>
          </cell>
        </row>
        <row r="463">
          <cell r="A463" t="str">
            <v>83000626280</v>
          </cell>
          <cell r="B463">
            <v>83000</v>
          </cell>
          <cell r="C463">
            <v>626280</v>
          </cell>
          <cell r="D463" t="str">
            <v>Software maint &amp; data ser</v>
          </cell>
          <cell r="E463" t="str">
            <v>Human Resources</v>
          </cell>
          <cell r="F463">
            <v>246.65</v>
          </cell>
          <cell r="G463">
            <v>0</v>
          </cell>
          <cell r="I463">
            <v>246.65</v>
          </cell>
          <cell r="J463">
            <v>9379.5</v>
          </cell>
        </row>
        <row r="464">
          <cell r="A464" t="str">
            <v>80052626280</v>
          </cell>
          <cell r="B464">
            <v>80052</v>
          </cell>
          <cell r="C464">
            <v>626280</v>
          </cell>
          <cell r="D464" t="str">
            <v>Software maint &amp; data ser</v>
          </cell>
          <cell r="E464" t="str">
            <v>Mason City Iowa</v>
          </cell>
          <cell r="F464">
            <v>996</v>
          </cell>
          <cell r="G464">
            <v>0</v>
          </cell>
          <cell r="I464">
            <v>996</v>
          </cell>
          <cell r="J464">
            <v>9379.5</v>
          </cell>
        </row>
        <row r="465">
          <cell r="A465" t="str">
            <v>10005626280</v>
          </cell>
          <cell r="B465">
            <v>10005</v>
          </cell>
          <cell r="C465">
            <v>626280</v>
          </cell>
          <cell r="D465" t="str">
            <v>Software maint &amp; data ser</v>
          </cell>
          <cell r="E465" t="str">
            <v>Nurse Administration</v>
          </cell>
          <cell r="F465">
            <v>0</v>
          </cell>
          <cell r="G465">
            <v>5940</v>
          </cell>
          <cell r="I465">
            <v>5940</v>
          </cell>
          <cell r="J465">
            <v>9379.5</v>
          </cell>
        </row>
        <row r="466">
          <cell r="A466" t="str">
            <v>80300626280</v>
          </cell>
          <cell r="B466">
            <v>80300</v>
          </cell>
          <cell r="C466">
            <v>626280</v>
          </cell>
          <cell r="D466" t="str">
            <v>Software maint &amp; data ser</v>
          </cell>
          <cell r="E466" t="str">
            <v>Accounting &amp; Finance</v>
          </cell>
          <cell r="F466">
            <v>10282.42</v>
          </cell>
          <cell r="G466">
            <v>26073.38</v>
          </cell>
          <cell r="I466">
            <v>36355.800000000003</v>
          </cell>
          <cell r="J466">
            <v>9379.5</v>
          </cell>
        </row>
        <row r="467">
          <cell r="A467" t="str">
            <v>80000626280</v>
          </cell>
          <cell r="B467">
            <v>80000</v>
          </cell>
          <cell r="C467">
            <v>626280</v>
          </cell>
          <cell r="D467" t="str">
            <v>Software maint &amp; data ser</v>
          </cell>
          <cell r="E467" t="str">
            <v>Administration</v>
          </cell>
          <cell r="F467">
            <v>88554.34</v>
          </cell>
          <cell r="G467">
            <v>39233.760000000002</v>
          </cell>
          <cell r="I467">
            <v>127788.1</v>
          </cell>
          <cell r="J467">
            <v>9379.5</v>
          </cell>
        </row>
        <row r="468">
          <cell r="A468" t="str">
            <v>80051626330</v>
          </cell>
          <cell r="B468">
            <v>80051</v>
          </cell>
          <cell r="C468">
            <v>626330</v>
          </cell>
          <cell r="D468" t="str">
            <v>Billing fees</v>
          </cell>
          <cell r="E468" t="str">
            <v>Clinton Iowa</v>
          </cell>
          <cell r="F468">
            <v>1402.5</v>
          </cell>
          <cell r="G468">
            <v>268.75</v>
          </cell>
          <cell r="I468">
            <v>1671.25</v>
          </cell>
          <cell r="J468">
            <v>9379.5</v>
          </cell>
        </row>
        <row r="469">
          <cell r="A469" t="str">
            <v>80300626330</v>
          </cell>
          <cell r="B469">
            <v>80300</v>
          </cell>
          <cell r="C469">
            <v>626330</v>
          </cell>
          <cell r="D469" t="str">
            <v>Billing fees</v>
          </cell>
          <cell r="E469" t="str">
            <v>Accounting &amp; Finance</v>
          </cell>
          <cell r="F469">
            <v>0</v>
          </cell>
          <cell r="G469">
            <v>3033.21</v>
          </cell>
          <cell r="I469">
            <v>3033.21</v>
          </cell>
          <cell r="J469">
            <v>9379.5</v>
          </cell>
        </row>
        <row r="470">
          <cell r="A470" t="str">
            <v>80000626330</v>
          </cell>
          <cell r="B470">
            <v>80000</v>
          </cell>
          <cell r="C470">
            <v>626330</v>
          </cell>
          <cell r="D470" t="str">
            <v>Billing fees</v>
          </cell>
          <cell r="E470" t="str">
            <v>Administration</v>
          </cell>
          <cell r="F470">
            <v>0</v>
          </cell>
          <cell r="G470">
            <v>5976.42</v>
          </cell>
          <cell r="I470">
            <v>5976.42</v>
          </cell>
          <cell r="J470">
            <v>9379.5</v>
          </cell>
        </row>
        <row r="471">
          <cell r="A471" t="str">
            <v>80054626330</v>
          </cell>
          <cell r="B471">
            <v>80054</v>
          </cell>
          <cell r="C471">
            <v>626330</v>
          </cell>
          <cell r="D471" t="str">
            <v>Billing fees</v>
          </cell>
          <cell r="E471" t="str">
            <v>Sioux City</v>
          </cell>
          <cell r="F471">
            <v>45650</v>
          </cell>
          <cell r="G471">
            <v>12516.25</v>
          </cell>
          <cell r="I471">
            <v>58166.25</v>
          </cell>
          <cell r="J471">
            <v>9379.5</v>
          </cell>
        </row>
        <row r="472">
          <cell r="A472" t="str">
            <v>80052626330</v>
          </cell>
          <cell r="B472">
            <v>80052</v>
          </cell>
          <cell r="C472">
            <v>626330</v>
          </cell>
          <cell r="D472" t="str">
            <v>Billing fees</v>
          </cell>
          <cell r="E472" t="str">
            <v>Mason City Iowa</v>
          </cell>
          <cell r="F472">
            <v>48383.75</v>
          </cell>
          <cell r="G472">
            <v>11810</v>
          </cell>
          <cell r="I472">
            <v>60193.75</v>
          </cell>
          <cell r="J472">
            <v>9379.5</v>
          </cell>
        </row>
        <row r="473">
          <cell r="A473" t="str">
            <v>83000626340</v>
          </cell>
          <cell r="B473">
            <v>83000</v>
          </cell>
          <cell r="C473">
            <v>626340</v>
          </cell>
          <cell r="D473" t="str">
            <v>Record storage</v>
          </cell>
          <cell r="E473" t="str">
            <v>Human Resources</v>
          </cell>
          <cell r="F473">
            <v>-52595.5</v>
          </cell>
          <cell r="G473">
            <v>0</v>
          </cell>
          <cell r="I473">
            <v>-52595.5</v>
          </cell>
          <cell r="J473">
            <v>9379.5</v>
          </cell>
        </row>
        <row r="474">
          <cell r="A474" t="str">
            <v>80300626340</v>
          </cell>
          <cell r="B474">
            <v>80300</v>
          </cell>
          <cell r="C474">
            <v>626340</v>
          </cell>
          <cell r="D474" t="str">
            <v>Record storage</v>
          </cell>
          <cell r="E474" t="str">
            <v>Accounting &amp; Finance</v>
          </cell>
          <cell r="F474">
            <v>0</v>
          </cell>
          <cell r="G474">
            <v>817.85</v>
          </cell>
          <cell r="I474">
            <v>817.85</v>
          </cell>
          <cell r="J474">
            <v>9379.5</v>
          </cell>
        </row>
        <row r="475">
          <cell r="A475" t="str">
            <v>80000626340</v>
          </cell>
          <cell r="B475">
            <v>80000</v>
          </cell>
          <cell r="C475">
            <v>626340</v>
          </cell>
          <cell r="D475" t="str">
            <v>Record storage</v>
          </cell>
          <cell r="E475" t="str">
            <v>Administration</v>
          </cell>
          <cell r="F475">
            <v>11121.08</v>
          </cell>
          <cell r="G475">
            <v>9572.01</v>
          </cell>
          <cell r="I475">
            <v>20693.09</v>
          </cell>
          <cell r="J475">
            <v>9379.5</v>
          </cell>
        </row>
        <row r="476">
          <cell r="A476" t="str">
            <v>80010626370</v>
          </cell>
          <cell r="B476">
            <v>80010</v>
          </cell>
          <cell r="C476">
            <v>626370</v>
          </cell>
          <cell r="D476" t="str">
            <v>Recruiting exp non physic</v>
          </cell>
          <cell r="E476" t="str">
            <v>Administration - Executive</v>
          </cell>
          <cell r="F476">
            <v>503.64</v>
          </cell>
          <cell r="G476">
            <v>12657.25</v>
          </cell>
          <cell r="I476">
            <v>13160.89</v>
          </cell>
          <cell r="J476">
            <v>9379.5</v>
          </cell>
        </row>
        <row r="477">
          <cell r="A477" t="str">
            <v>80000626370</v>
          </cell>
          <cell r="B477">
            <v>80000</v>
          </cell>
          <cell r="C477">
            <v>626370</v>
          </cell>
          <cell r="D477" t="str">
            <v>Recruiting exp non physic</v>
          </cell>
          <cell r="E477" t="str">
            <v>Administration</v>
          </cell>
          <cell r="F477">
            <v>398395.72</v>
          </cell>
          <cell r="G477">
            <v>-2019.74</v>
          </cell>
          <cell r="I477">
            <v>396375.98</v>
          </cell>
          <cell r="J477">
            <v>9379.5</v>
          </cell>
        </row>
        <row r="478">
          <cell r="A478" t="str">
            <v>83000626370</v>
          </cell>
          <cell r="B478">
            <v>83000</v>
          </cell>
          <cell r="C478">
            <v>626370</v>
          </cell>
          <cell r="D478" t="str">
            <v>Recruiting exp non physic</v>
          </cell>
          <cell r="E478" t="str">
            <v>Human Resources</v>
          </cell>
          <cell r="F478">
            <v>138606.29</v>
          </cell>
          <cell r="G478">
            <v>361661.83</v>
          </cell>
          <cell r="I478">
            <v>500268.12</v>
          </cell>
          <cell r="J478">
            <v>9379.5</v>
          </cell>
        </row>
        <row r="479">
          <cell r="A479" t="str">
            <v>83000626390</v>
          </cell>
          <cell r="B479">
            <v>83000</v>
          </cell>
          <cell r="C479">
            <v>626390</v>
          </cell>
          <cell r="D479" t="str">
            <v>EE reim recruiting exp</v>
          </cell>
          <cell r="E479" t="str">
            <v>Human Resources</v>
          </cell>
          <cell r="F479">
            <v>120</v>
          </cell>
          <cell r="G479">
            <v>25</v>
          </cell>
          <cell r="I479">
            <v>145</v>
          </cell>
          <cell r="J479">
            <v>9379.5</v>
          </cell>
        </row>
        <row r="480">
          <cell r="A480" t="str">
            <v>80010626390</v>
          </cell>
          <cell r="B480">
            <v>80010</v>
          </cell>
          <cell r="C480">
            <v>626390</v>
          </cell>
          <cell r="D480" t="str">
            <v>EE reim recruiting exp</v>
          </cell>
          <cell r="E480" t="str">
            <v>Administration - Executive</v>
          </cell>
          <cell r="F480">
            <v>1082</v>
          </cell>
          <cell r="G480">
            <v>0</v>
          </cell>
          <cell r="I480">
            <v>1082</v>
          </cell>
          <cell r="J480">
            <v>9379.5</v>
          </cell>
        </row>
        <row r="481">
          <cell r="A481" t="str">
            <v>58250626490</v>
          </cell>
          <cell r="B481">
            <v>58250</v>
          </cell>
          <cell r="C481">
            <v>626490</v>
          </cell>
          <cell r="D481" t="str">
            <v>Purchased service other</v>
          </cell>
          <cell r="E481" t="str">
            <v>THSC TAL Grants</v>
          </cell>
          <cell r="F481">
            <v>13447.5</v>
          </cell>
          <cell r="G481">
            <v>78309.25</v>
          </cell>
          <cell r="I481">
            <v>91756.75</v>
          </cell>
          <cell r="J481">
            <v>9379.5</v>
          </cell>
        </row>
        <row r="482">
          <cell r="A482" t="str">
            <v>80000626550</v>
          </cell>
          <cell r="B482">
            <v>80000</v>
          </cell>
          <cell r="C482">
            <v>626550</v>
          </cell>
          <cell r="D482" t="str">
            <v>Advertising digital media</v>
          </cell>
          <cell r="E482" t="str">
            <v>Administration</v>
          </cell>
          <cell r="F482">
            <v>19500</v>
          </cell>
          <cell r="G482">
            <v>0</v>
          </cell>
          <cell r="I482">
            <v>19500</v>
          </cell>
          <cell r="J482">
            <v>9379.5</v>
          </cell>
        </row>
        <row r="483">
          <cell r="A483" t="str">
            <v>80000626580</v>
          </cell>
          <cell r="B483">
            <v>80000</v>
          </cell>
          <cell r="C483">
            <v>626580</v>
          </cell>
          <cell r="D483" t="str">
            <v>Printing &amp; copy exp exter</v>
          </cell>
          <cell r="E483" t="str">
            <v>Administration</v>
          </cell>
          <cell r="F483">
            <v>0</v>
          </cell>
          <cell r="G483">
            <v>78.7</v>
          </cell>
          <cell r="I483">
            <v>78.7</v>
          </cell>
          <cell r="J483">
            <v>9379.5</v>
          </cell>
        </row>
        <row r="484">
          <cell r="A484" t="str">
            <v>83000626809</v>
          </cell>
          <cell r="B484">
            <v>83000</v>
          </cell>
          <cell r="C484">
            <v>626809</v>
          </cell>
          <cell r="D484" t="str">
            <v>IC exp hosp phys ntwk sup</v>
          </cell>
          <cell r="E484" t="str">
            <v>Human Resources</v>
          </cell>
          <cell r="F484">
            <v>0</v>
          </cell>
          <cell r="G484">
            <v>349.35</v>
          </cell>
          <cell r="I484">
            <v>349.35</v>
          </cell>
          <cell r="J484">
            <v>9379.5</v>
          </cell>
        </row>
        <row r="485">
          <cell r="A485" t="str">
            <v>80010627509</v>
          </cell>
          <cell r="B485">
            <v>80010</v>
          </cell>
          <cell r="C485">
            <v>627509</v>
          </cell>
          <cell r="D485" t="str">
            <v>IC System Office alloc ex</v>
          </cell>
          <cell r="E485" t="str">
            <v>Administration - Executive</v>
          </cell>
          <cell r="F485">
            <v>216355</v>
          </cell>
          <cell r="G485">
            <v>-14520.54</v>
          </cell>
          <cell r="I485">
            <v>201834.46</v>
          </cell>
          <cell r="J485">
            <v>9379.5</v>
          </cell>
        </row>
        <row r="486">
          <cell r="A486" t="str">
            <v>80000627509</v>
          </cell>
          <cell r="B486">
            <v>80000</v>
          </cell>
          <cell r="C486">
            <v>627509</v>
          </cell>
          <cell r="D486" t="str">
            <v>IC System Office alloc ex</v>
          </cell>
          <cell r="E486" t="str">
            <v>Administration</v>
          </cell>
          <cell r="F486">
            <v>0</v>
          </cell>
          <cell r="G486">
            <v>224394</v>
          </cell>
          <cell r="I486">
            <v>224394</v>
          </cell>
          <cell r="J486">
            <v>9379.5</v>
          </cell>
        </row>
        <row r="487">
          <cell r="A487" t="str">
            <v>80010627529</v>
          </cell>
          <cell r="B487">
            <v>80010</v>
          </cell>
          <cell r="C487">
            <v>627529</v>
          </cell>
          <cell r="D487" t="str">
            <v>IC SCM allocation expense</v>
          </cell>
          <cell r="E487" t="str">
            <v>Administration - Executive</v>
          </cell>
          <cell r="F487">
            <v>126480</v>
          </cell>
          <cell r="G487">
            <v>0</v>
          </cell>
          <cell r="I487">
            <v>126480</v>
          </cell>
          <cell r="J487">
            <v>9379.5</v>
          </cell>
        </row>
        <row r="488">
          <cell r="A488" t="str">
            <v>80000627529</v>
          </cell>
          <cell r="B488">
            <v>80000</v>
          </cell>
          <cell r="C488">
            <v>627529</v>
          </cell>
          <cell r="D488" t="str">
            <v>IC SCM allocation expense</v>
          </cell>
          <cell r="E488" t="str">
            <v>Administration</v>
          </cell>
          <cell r="F488">
            <v>0</v>
          </cell>
          <cell r="G488">
            <v>191508</v>
          </cell>
          <cell r="I488">
            <v>191508</v>
          </cell>
          <cell r="J488">
            <v>9379.5</v>
          </cell>
        </row>
        <row r="489">
          <cell r="A489" t="str">
            <v>58250627539</v>
          </cell>
          <cell r="B489">
            <v>58250</v>
          </cell>
          <cell r="C489">
            <v>627539</v>
          </cell>
          <cell r="D489" t="str">
            <v>IC TIS operating allocati</v>
          </cell>
          <cell r="E489" t="str">
            <v>THSC TAL Grants</v>
          </cell>
          <cell r="F489">
            <v>0</v>
          </cell>
          <cell r="G489">
            <v>12000</v>
          </cell>
          <cell r="I489">
            <v>12000</v>
          </cell>
          <cell r="J489">
            <v>9379.5</v>
          </cell>
        </row>
        <row r="490">
          <cell r="A490" t="str">
            <v>80300627539</v>
          </cell>
          <cell r="B490">
            <v>80300</v>
          </cell>
          <cell r="C490">
            <v>627539</v>
          </cell>
          <cell r="D490" t="str">
            <v>IC TIS operating allocati</v>
          </cell>
          <cell r="E490" t="str">
            <v>Accounting &amp; Finance</v>
          </cell>
          <cell r="F490">
            <v>2303924</v>
          </cell>
          <cell r="G490">
            <v>0</v>
          </cell>
          <cell r="I490">
            <v>2303924</v>
          </cell>
          <cell r="J490">
            <v>9379.5</v>
          </cell>
        </row>
        <row r="491">
          <cell r="A491" t="str">
            <v>80000627539</v>
          </cell>
          <cell r="B491">
            <v>80000</v>
          </cell>
          <cell r="C491">
            <v>627539</v>
          </cell>
          <cell r="D491" t="str">
            <v>IC TIS operating allocati</v>
          </cell>
          <cell r="E491" t="str">
            <v>Administration</v>
          </cell>
          <cell r="F491">
            <v>0</v>
          </cell>
          <cell r="G491">
            <v>2465796</v>
          </cell>
          <cell r="I491">
            <v>2465796</v>
          </cell>
          <cell r="J491">
            <v>9379.5</v>
          </cell>
        </row>
        <row r="492">
          <cell r="A492" t="str">
            <v>80010627549</v>
          </cell>
          <cell r="B492">
            <v>80010</v>
          </cell>
          <cell r="C492">
            <v>627549</v>
          </cell>
          <cell r="D492" t="str">
            <v>IC HR allocation expense</v>
          </cell>
          <cell r="E492" t="str">
            <v>Administration - Executive</v>
          </cell>
          <cell r="F492">
            <v>562233</v>
          </cell>
          <cell r="G492">
            <v>-40217.46</v>
          </cell>
          <cell r="I492">
            <v>522015.54</v>
          </cell>
          <cell r="J492">
            <v>9379.5</v>
          </cell>
        </row>
        <row r="493">
          <cell r="A493" t="str">
            <v>80000627549</v>
          </cell>
          <cell r="B493">
            <v>80000</v>
          </cell>
          <cell r="C493">
            <v>627549</v>
          </cell>
          <cell r="D493" t="str">
            <v>IC HR allocation expense</v>
          </cell>
          <cell r="E493" t="str">
            <v>Administration</v>
          </cell>
          <cell r="F493">
            <v>0</v>
          </cell>
          <cell r="G493">
            <v>570438</v>
          </cell>
          <cell r="I493">
            <v>570438</v>
          </cell>
          <cell r="J493">
            <v>9379.5</v>
          </cell>
        </row>
        <row r="494">
          <cell r="A494" t="str">
            <v>80300627589</v>
          </cell>
          <cell r="B494">
            <v>80300</v>
          </cell>
          <cell r="C494">
            <v>627589</v>
          </cell>
          <cell r="D494" t="str">
            <v>IC purchased services oth</v>
          </cell>
          <cell r="E494" t="str">
            <v>Accounting &amp; Finance</v>
          </cell>
          <cell r="F494">
            <v>-70550.52</v>
          </cell>
          <cell r="G494">
            <v>-83700.479999999996</v>
          </cell>
          <cell r="I494">
            <v>-154251</v>
          </cell>
          <cell r="J494">
            <v>9379.5</v>
          </cell>
        </row>
        <row r="495">
          <cell r="A495" t="str">
            <v>80000627589</v>
          </cell>
          <cell r="B495">
            <v>80000</v>
          </cell>
          <cell r="C495">
            <v>627589</v>
          </cell>
          <cell r="D495" t="str">
            <v>IC purchased services oth</v>
          </cell>
          <cell r="E495" t="str">
            <v>Administration</v>
          </cell>
          <cell r="F495">
            <v>1794.7</v>
          </cell>
          <cell r="G495">
            <v>0</v>
          </cell>
          <cell r="I495">
            <v>1794.7</v>
          </cell>
          <cell r="J495">
            <v>9379.5</v>
          </cell>
        </row>
        <row r="496">
          <cell r="A496" t="str">
            <v>58250627589</v>
          </cell>
          <cell r="B496">
            <v>58250</v>
          </cell>
          <cell r="C496">
            <v>627589</v>
          </cell>
          <cell r="D496" t="str">
            <v>IC purchased services oth</v>
          </cell>
          <cell r="E496" t="str">
            <v>THSC TAL Grants</v>
          </cell>
          <cell r="F496">
            <v>0</v>
          </cell>
          <cell r="G496">
            <v>55200</v>
          </cell>
          <cell r="I496">
            <v>55200</v>
          </cell>
          <cell r="J496">
            <v>9379.5</v>
          </cell>
        </row>
        <row r="497">
          <cell r="A497" t="str">
            <v>80010640509</v>
          </cell>
          <cell r="B497">
            <v>80010</v>
          </cell>
          <cell r="C497">
            <v>640509</v>
          </cell>
          <cell r="D497" t="str">
            <v>IC amort exp TIS</v>
          </cell>
          <cell r="E497" t="str">
            <v>Administration - Executive</v>
          </cell>
          <cell r="F497">
            <v>823467.12</v>
          </cell>
          <cell r="G497">
            <v>0</v>
          </cell>
          <cell r="I497">
            <v>823467.12</v>
          </cell>
          <cell r="J497">
            <v>9379.5</v>
          </cell>
        </row>
        <row r="498">
          <cell r="A498" t="str">
            <v>80000640509</v>
          </cell>
          <cell r="B498">
            <v>80000</v>
          </cell>
          <cell r="C498">
            <v>640509</v>
          </cell>
          <cell r="D498" t="str">
            <v>IC amort exp TIS</v>
          </cell>
          <cell r="E498" t="str">
            <v>Administration</v>
          </cell>
          <cell r="F498">
            <v>-90060.21</v>
          </cell>
          <cell r="G498">
            <v>960695.64</v>
          </cell>
          <cell r="I498">
            <v>870635.43</v>
          </cell>
          <cell r="J498">
            <v>9379.5</v>
          </cell>
        </row>
        <row r="499">
          <cell r="A499" t="str">
            <v>80000650410</v>
          </cell>
          <cell r="B499">
            <v>80000</v>
          </cell>
          <cell r="C499">
            <v>650410</v>
          </cell>
          <cell r="D499" t="str">
            <v>Data lines</v>
          </cell>
          <cell r="E499" t="str">
            <v>Administration</v>
          </cell>
          <cell r="F499">
            <v>1084.1099999999999</v>
          </cell>
          <cell r="G499">
            <v>1467.93</v>
          </cell>
          <cell r="I499">
            <v>2552.04</v>
          </cell>
          <cell r="J499">
            <v>9379.5</v>
          </cell>
        </row>
        <row r="500">
          <cell r="A500" t="str">
            <v>80000650420</v>
          </cell>
          <cell r="B500">
            <v>80000</v>
          </cell>
          <cell r="C500">
            <v>650420</v>
          </cell>
          <cell r="D500" t="str">
            <v>Cellular &amp; mobile commun</v>
          </cell>
          <cell r="E500" t="str">
            <v>Administration</v>
          </cell>
          <cell r="F500">
            <v>254.9</v>
          </cell>
          <cell r="G500">
            <v>278.17</v>
          </cell>
          <cell r="I500">
            <v>533.07000000000005</v>
          </cell>
          <cell r="J500">
            <v>9379.5</v>
          </cell>
        </row>
        <row r="501">
          <cell r="A501" t="str">
            <v>80000650430</v>
          </cell>
          <cell r="B501">
            <v>80000</v>
          </cell>
          <cell r="C501">
            <v>650430</v>
          </cell>
          <cell r="D501" t="str">
            <v>Pager exp</v>
          </cell>
          <cell r="E501" t="str">
            <v>Administration</v>
          </cell>
          <cell r="F501">
            <v>22.81</v>
          </cell>
          <cell r="G501">
            <v>15.4</v>
          </cell>
          <cell r="I501">
            <v>38.21</v>
          </cell>
          <cell r="J501">
            <v>9379.5</v>
          </cell>
        </row>
        <row r="502">
          <cell r="A502" t="str">
            <v>80000650440</v>
          </cell>
          <cell r="B502">
            <v>80000</v>
          </cell>
          <cell r="C502">
            <v>650440</v>
          </cell>
          <cell r="D502" t="str">
            <v>Telecommunications</v>
          </cell>
          <cell r="E502" t="str">
            <v>Administration</v>
          </cell>
          <cell r="F502">
            <v>27904.6</v>
          </cell>
          <cell r="G502">
            <v>15779.4</v>
          </cell>
          <cell r="I502">
            <v>43684</v>
          </cell>
          <cell r="J502">
            <v>9379.5</v>
          </cell>
        </row>
        <row r="503">
          <cell r="A503" t="str">
            <v>80010650460</v>
          </cell>
          <cell r="B503">
            <v>80010</v>
          </cell>
          <cell r="C503">
            <v>650460</v>
          </cell>
          <cell r="D503" t="str">
            <v>EE reim communication exp</v>
          </cell>
          <cell r="E503" t="str">
            <v>Administration - Executive</v>
          </cell>
          <cell r="F503">
            <v>205</v>
          </cell>
          <cell r="G503">
            <v>150</v>
          </cell>
          <cell r="I503">
            <v>355</v>
          </cell>
          <cell r="J503">
            <v>9379.5</v>
          </cell>
        </row>
        <row r="504">
          <cell r="A504" t="str">
            <v>80300650460</v>
          </cell>
          <cell r="B504">
            <v>80300</v>
          </cell>
          <cell r="C504">
            <v>650460</v>
          </cell>
          <cell r="D504" t="str">
            <v>EE reim communication exp</v>
          </cell>
          <cell r="E504" t="str">
            <v>Accounting &amp; Finance</v>
          </cell>
          <cell r="F504">
            <v>630</v>
          </cell>
          <cell r="G504">
            <v>450</v>
          </cell>
          <cell r="I504">
            <v>1080</v>
          </cell>
          <cell r="J504">
            <v>9379.5</v>
          </cell>
        </row>
        <row r="505">
          <cell r="A505" t="str">
            <v>83000650460</v>
          </cell>
          <cell r="B505">
            <v>83000</v>
          </cell>
          <cell r="C505">
            <v>650460</v>
          </cell>
          <cell r="D505" t="str">
            <v>EE reim communication exp</v>
          </cell>
          <cell r="E505" t="str">
            <v>Human Resources</v>
          </cell>
          <cell r="F505">
            <v>1230</v>
          </cell>
          <cell r="G505">
            <v>300</v>
          </cell>
          <cell r="I505">
            <v>1530</v>
          </cell>
          <cell r="J505">
            <v>9379.5</v>
          </cell>
        </row>
        <row r="506">
          <cell r="A506" t="str">
            <v>80000650460</v>
          </cell>
          <cell r="B506">
            <v>80000</v>
          </cell>
          <cell r="C506">
            <v>650460</v>
          </cell>
          <cell r="D506" t="str">
            <v>EE reim communication exp</v>
          </cell>
          <cell r="E506" t="str">
            <v>Administration</v>
          </cell>
          <cell r="F506">
            <v>1757.28</v>
          </cell>
          <cell r="G506">
            <v>546.72</v>
          </cell>
          <cell r="I506">
            <v>2304</v>
          </cell>
          <cell r="J506">
            <v>9379.5</v>
          </cell>
        </row>
        <row r="507">
          <cell r="A507" t="str">
            <v>83197650460</v>
          </cell>
          <cell r="B507">
            <v>83197</v>
          </cell>
          <cell r="C507">
            <v>650460</v>
          </cell>
          <cell r="D507" t="str">
            <v>EE reim communication exp</v>
          </cell>
          <cell r="E507" t="str">
            <v>Termed Dept</v>
          </cell>
          <cell r="F507">
            <v>-75</v>
          </cell>
          <cell r="G507">
            <v>0</v>
          </cell>
          <cell r="I507">
            <v>-75</v>
          </cell>
          <cell r="J507">
            <v>9379.5</v>
          </cell>
        </row>
        <row r="508">
          <cell r="A508" t="str">
            <v>80000650909</v>
          </cell>
          <cell r="B508">
            <v>80000</v>
          </cell>
          <cell r="C508">
            <v>650909</v>
          </cell>
          <cell r="D508" t="str">
            <v>IC occupancy</v>
          </cell>
          <cell r="E508" t="str">
            <v>Administration</v>
          </cell>
          <cell r="F508">
            <v>0</v>
          </cell>
          <cell r="G508">
            <v>21738</v>
          </cell>
          <cell r="I508">
            <v>21738</v>
          </cell>
          <cell r="J508">
            <v>9379.5</v>
          </cell>
        </row>
        <row r="509">
          <cell r="A509" t="str">
            <v>80010650909</v>
          </cell>
          <cell r="B509">
            <v>80010</v>
          </cell>
          <cell r="C509">
            <v>650909</v>
          </cell>
          <cell r="D509" t="str">
            <v>IC occupancy</v>
          </cell>
          <cell r="E509" t="str">
            <v>Administration - Executive</v>
          </cell>
          <cell r="F509">
            <v>39446</v>
          </cell>
          <cell r="G509">
            <v>0</v>
          </cell>
          <cell r="I509">
            <v>39446</v>
          </cell>
          <cell r="J509">
            <v>9379.5</v>
          </cell>
        </row>
        <row r="510">
          <cell r="A510" t="str">
            <v>80000662209</v>
          </cell>
          <cell r="B510">
            <v>80000</v>
          </cell>
          <cell r="C510">
            <v>662209</v>
          </cell>
          <cell r="D510" t="str">
            <v>IC professional liab exp</v>
          </cell>
          <cell r="E510" t="str">
            <v>Administration</v>
          </cell>
          <cell r="F510">
            <v>0</v>
          </cell>
          <cell r="G510">
            <v>2666.76</v>
          </cell>
          <cell r="I510">
            <v>2666.76</v>
          </cell>
          <cell r="J510">
            <v>9379.5</v>
          </cell>
        </row>
        <row r="511">
          <cell r="A511" t="str">
            <v>80010662209</v>
          </cell>
          <cell r="B511">
            <v>80010</v>
          </cell>
          <cell r="C511">
            <v>662209</v>
          </cell>
          <cell r="D511" t="str">
            <v>IC professional liab exp</v>
          </cell>
          <cell r="E511" t="str">
            <v>Administration - Executive</v>
          </cell>
          <cell r="F511">
            <v>66093.759999999995</v>
          </cell>
          <cell r="G511">
            <v>0</v>
          </cell>
          <cell r="I511">
            <v>66093.759999999995</v>
          </cell>
          <cell r="J511">
            <v>9379.5</v>
          </cell>
        </row>
        <row r="512">
          <cell r="A512" t="str">
            <v>80000662219</v>
          </cell>
          <cell r="B512">
            <v>80000</v>
          </cell>
          <cell r="C512">
            <v>662219</v>
          </cell>
          <cell r="D512" t="str">
            <v>IC insurance other exp</v>
          </cell>
          <cell r="E512" t="str">
            <v>Administration</v>
          </cell>
          <cell r="F512">
            <v>0</v>
          </cell>
          <cell r="G512">
            <v>119556.96</v>
          </cell>
          <cell r="I512">
            <v>119556.96</v>
          </cell>
          <cell r="J512">
            <v>9379.5</v>
          </cell>
        </row>
        <row r="513">
          <cell r="A513" t="str">
            <v>80010662219</v>
          </cell>
          <cell r="B513">
            <v>80010</v>
          </cell>
          <cell r="C513">
            <v>662219</v>
          </cell>
          <cell r="D513" t="str">
            <v>IC insurance other exp</v>
          </cell>
          <cell r="E513" t="str">
            <v>Administration - Executive</v>
          </cell>
          <cell r="F513">
            <v>157425.96</v>
          </cell>
          <cell r="G513">
            <v>0</v>
          </cell>
          <cell r="I513">
            <v>157425.96</v>
          </cell>
          <cell r="J513">
            <v>9379.5</v>
          </cell>
        </row>
        <row r="514">
          <cell r="A514" t="str">
            <v>80050663000</v>
          </cell>
          <cell r="B514">
            <v>80050</v>
          </cell>
          <cell r="C514">
            <v>663000</v>
          </cell>
          <cell r="D514" t="str">
            <v>Bad debt non patient</v>
          </cell>
          <cell r="E514" t="str">
            <v>Hud</v>
          </cell>
          <cell r="F514">
            <v>128022</v>
          </cell>
          <cell r="G514">
            <v>-9200</v>
          </cell>
          <cell r="I514">
            <v>118822</v>
          </cell>
          <cell r="J514">
            <v>9379.5</v>
          </cell>
        </row>
        <row r="515">
          <cell r="A515" t="str">
            <v>80069663010</v>
          </cell>
          <cell r="B515">
            <v>80069</v>
          </cell>
          <cell r="C515">
            <v>663010</v>
          </cell>
          <cell r="D515" t="str">
            <v>Dues &amp; memberships</v>
          </cell>
          <cell r="E515" t="str">
            <v>Mary Free Bed</v>
          </cell>
          <cell r="F515">
            <v>-893.24</v>
          </cell>
          <cell r="G515">
            <v>0</v>
          </cell>
          <cell r="I515">
            <v>-893.24</v>
          </cell>
          <cell r="J515">
            <v>9379.5</v>
          </cell>
        </row>
        <row r="516">
          <cell r="A516" t="str">
            <v>80010663010</v>
          </cell>
          <cell r="B516">
            <v>80010</v>
          </cell>
          <cell r="C516">
            <v>663010</v>
          </cell>
          <cell r="D516" t="str">
            <v>Dues &amp; memberships</v>
          </cell>
          <cell r="E516" t="str">
            <v>Administration - Executive</v>
          </cell>
          <cell r="F516">
            <v>0</v>
          </cell>
          <cell r="G516">
            <v>150</v>
          </cell>
          <cell r="I516">
            <v>150</v>
          </cell>
          <cell r="J516">
            <v>9379.5</v>
          </cell>
        </row>
        <row r="517">
          <cell r="A517" t="str">
            <v>43005663010</v>
          </cell>
          <cell r="B517">
            <v>43005</v>
          </cell>
          <cell r="C517">
            <v>663010</v>
          </cell>
          <cell r="D517" t="str">
            <v>Dues &amp; memberships</v>
          </cell>
          <cell r="E517" t="str">
            <v>Skilled Nursing Facilities</v>
          </cell>
          <cell r="F517">
            <v>175</v>
          </cell>
          <cell r="G517">
            <v>0</v>
          </cell>
          <cell r="I517">
            <v>175</v>
          </cell>
          <cell r="J517">
            <v>9379.5</v>
          </cell>
        </row>
        <row r="518">
          <cell r="A518" t="str">
            <v>80054663010</v>
          </cell>
          <cell r="B518">
            <v>80054</v>
          </cell>
          <cell r="C518">
            <v>663010</v>
          </cell>
          <cell r="D518" t="str">
            <v>Dues &amp; memberships</v>
          </cell>
          <cell r="E518" t="str">
            <v>Sioux City</v>
          </cell>
          <cell r="F518">
            <v>82.98</v>
          </cell>
          <cell r="G518">
            <v>131.9</v>
          </cell>
          <cell r="I518">
            <v>214.88</v>
          </cell>
          <cell r="J518">
            <v>9379.5</v>
          </cell>
        </row>
        <row r="519">
          <cell r="A519" t="str">
            <v>80000663010</v>
          </cell>
          <cell r="B519">
            <v>80000</v>
          </cell>
          <cell r="C519">
            <v>663010</v>
          </cell>
          <cell r="D519" t="str">
            <v>Dues &amp; memberships</v>
          </cell>
          <cell r="E519" t="str">
            <v>Administration</v>
          </cell>
          <cell r="F519">
            <v>-3400</v>
          </cell>
          <cell r="G519">
            <v>3823.92</v>
          </cell>
          <cell r="I519">
            <v>423.92000000000007</v>
          </cell>
          <cell r="J519">
            <v>9379.5</v>
          </cell>
        </row>
        <row r="520">
          <cell r="A520" t="str">
            <v>80052663010</v>
          </cell>
          <cell r="B520">
            <v>80052</v>
          </cell>
          <cell r="C520">
            <v>663010</v>
          </cell>
          <cell r="D520" t="str">
            <v>Dues &amp; memberships</v>
          </cell>
          <cell r="E520" t="str">
            <v>Mason City Iowa</v>
          </cell>
          <cell r="F520">
            <v>607.04999999999995</v>
          </cell>
          <cell r="G520">
            <v>238.63</v>
          </cell>
          <cell r="I520">
            <v>845.68</v>
          </cell>
          <cell r="J520">
            <v>9379.5</v>
          </cell>
        </row>
        <row r="521">
          <cell r="A521" t="str">
            <v>80500663010</v>
          </cell>
          <cell r="B521">
            <v>80500</v>
          </cell>
          <cell r="C521">
            <v>663010</v>
          </cell>
          <cell r="D521" t="str">
            <v>Dues &amp; memberships</v>
          </cell>
          <cell r="E521" t="str">
            <v>Medical Staff</v>
          </cell>
          <cell r="F521">
            <v>3952.84</v>
          </cell>
          <cell r="G521">
            <v>3823.92</v>
          </cell>
          <cell r="I521">
            <v>7776.76</v>
          </cell>
          <cell r="J521">
            <v>9379.5</v>
          </cell>
        </row>
        <row r="522">
          <cell r="A522" t="str">
            <v>10005663010</v>
          </cell>
          <cell r="B522">
            <v>10005</v>
          </cell>
          <cell r="C522">
            <v>663010</v>
          </cell>
          <cell r="D522" t="str">
            <v>Dues &amp; memberships</v>
          </cell>
          <cell r="E522" t="str">
            <v>Nurse Administration</v>
          </cell>
          <cell r="F522">
            <v>93338.35</v>
          </cell>
          <cell r="G522">
            <v>88493.59</v>
          </cell>
          <cell r="I522">
            <v>181831.94</v>
          </cell>
          <cell r="J522">
            <v>9379.5</v>
          </cell>
        </row>
        <row r="523">
          <cell r="A523" t="str">
            <v>80010663030</v>
          </cell>
          <cell r="B523">
            <v>80010</v>
          </cell>
          <cell r="C523">
            <v>663030</v>
          </cell>
          <cell r="D523" t="str">
            <v>Books &amp; subscriptions</v>
          </cell>
          <cell r="E523" t="str">
            <v>Administration - Executive</v>
          </cell>
          <cell r="F523">
            <v>0</v>
          </cell>
          <cell r="G523">
            <v>15.96</v>
          </cell>
          <cell r="I523">
            <v>15.96</v>
          </cell>
          <cell r="J523">
            <v>9379.5</v>
          </cell>
        </row>
        <row r="524">
          <cell r="A524" t="str">
            <v>80000663030</v>
          </cell>
          <cell r="B524">
            <v>80000</v>
          </cell>
          <cell r="C524">
            <v>663030</v>
          </cell>
          <cell r="D524" t="str">
            <v>Books &amp; subscriptions</v>
          </cell>
          <cell r="E524" t="str">
            <v>Administration</v>
          </cell>
          <cell r="F524">
            <v>0</v>
          </cell>
          <cell r="G524">
            <v>370.85</v>
          </cell>
          <cell r="I524">
            <v>370.85</v>
          </cell>
          <cell r="J524">
            <v>9379.5</v>
          </cell>
        </row>
        <row r="525">
          <cell r="A525" t="str">
            <v>80042663050</v>
          </cell>
          <cell r="B525">
            <v>80042</v>
          </cell>
          <cell r="C525">
            <v>663050</v>
          </cell>
          <cell r="D525" t="str">
            <v>Travel transportation</v>
          </cell>
          <cell r="E525" t="str">
            <v>Iroquois/Cottages NY TSSM</v>
          </cell>
          <cell r="F525">
            <v>0</v>
          </cell>
          <cell r="G525">
            <v>13.02</v>
          </cell>
          <cell r="I525">
            <v>13.02</v>
          </cell>
          <cell r="J525">
            <v>9379.5</v>
          </cell>
        </row>
        <row r="526">
          <cell r="A526" t="str">
            <v>80052663050</v>
          </cell>
          <cell r="B526">
            <v>80052</v>
          </cell>
          <cell r="C526">
            <v>663050</v>
          </cell>
          <cell r="D526" t="str">
            <v>Travel transportation</v>
          </cell>
          <cell r="E526" t="str">
            <v>Mason City Iowa</v>
          </cell>
          <cell r="F526">
            <v>3068.8</v>
          </cell>
          <cell r="G526">
            <v>0</v>
          </cell>
          <cell r="I526">
            <v>3068.8</v>
          </cell>
          <cell r="J526">
            <v>9379.5</v>
          </cell>
        </row>
        <row r="527">
          <cell r="A527" t="str">
            <v>80300663050</v>
          </cell>
          <cell r="B527">
            <v>80300</v>
          </cell>
          <cell r="C527">
            <v>663050</v>
          </cell>
          <cell r="D527" t="str">
            <v>Travel transportation</v>
          </cell>
          <cell r="E527" t="str">
            <v>Accounting &amp; Finance</v>
          </cell>
          <cell r="F527">
            <v>2363.6299999999997</v>
          </cell>
          <cell r="G527">
            <v>9362.59</v>
          </cell>
          <cell r="I527">
            <v>11726.22</v>
          </cell>
          <cell r="J527">
            <v>9379.5</v>
          </cell>
        </row>
        <row r="528">
          <cell r="A528" t="str">
            <v>83000663050</v>
          </cell>
          <cell r="B528">
            <v>83000</v>
          </cell>
          <cell r="C528">
            <v>663050</v>
          </cell>
          <cell r="D528" t="str">
            <v>Travel transportation</v>
          </cell>
          <cell r="E528" t="str">
            <v>Human Resources</v>
          </cell>
          <cell r="F528">
            <v>21521.79</v>
          </cell>
          <cell r="G528">
            <v>8360.7999999999993</v>
          </cell>
          <cell r="I528">
            <v>29882.59</v>
          </cell>
          <cell r="J528">
            <v>9379.5</v>
          </cell>
        </row>
        <row r="529">
          <cell r="A529" t="str">
            <v>80010663050</v>
          </cell>
          <cell r="B529">
            <v>80010</v>
          </cell>
          <cell r="C529">
            <v>663050</v>
          </cell>
          <cell r="D529" t="str">
            <v>Travel transportation</v>
          </cell>
          <cell r="E529" t="str">
            <v>Administration - Executive</v>
          </cell>
          <cell r="F529">
            <v>7782.79</v>
          </cell>
          <cell r="G529">
            <v>33077.5</v>
          </cell>
          <cell r="I529">
            <v>40860.29</v>
          </cell>
          <cell r="J529">
            <v>9379.5</v>
          </cell>
        </row>
        <row r="530">
          <cell r="A530" t="str">
            <v>80500663050</v>
          </cell>
          <cell r="B530">
            <v>80500</v>
          </cell>
          <cell r="C530">
            <v>663050</v>
          </cell>
          <cell r="D530" t="str">
            <v>Travel transportation</v>
          </cell>
          <cell r="E530" t="str">
            <v>Medical Staff</v>
          </cell>
          <cell r="F530">
            <v>51263.54</v>
          </cell>
          <cell r="G530">
            <v>20721.95</v>
          </cell>
          <cell r="I530">
            <v>71985.490000000005</v>
          </cell>
          <cell r="J530">
            <v>9379.5</v>
          </cell>
        </row>
        <row r="531">
          <cell r="A531" t="str">
            <v>80000663050</v>
          </cell>
          <cell r="B531">
            <v>80000</v>
          </cell>
          <cell r="C531">
            <v>663050</v>
          </cell>
          <cell r="D531" t="str">
            <v>Travel transportation</v>
          </cell>
          <cell r="E531" t="str">
            <v>Administration</v>
          </cell>
          <cell r="F531">
            <v>99970.48</v>
          </cell>
          <cell r="G531">
            <v>32258.45</v>
          </cell>
          <cell r="I531">
            <v>132228.93</v>
          </cell>
          <cell r="J531">
            <v>9379.5</v>
          </cell>
        </row>
        <row r="532">
          <cell r="A532" t="str">
            <v>58252663090</v>
          </cell>
          <cell r="B532">
            <v>58252</v>
          </cell>
          <cell r="C532">
            <v>663090</v>
          </cell>
          <cell r="D532" t="str">
            <v>Travel EE reimb</v>
          </cell>
          <cell r="E532" t="str">
            <v>Transition Specialist</v>
          </cell>
          <cell r="F532">
            <v>0</v>
          </cell>
          <cell r="G532">
            <v>1.86</v>
          </cell>
          <cell r="I532">
            <v>1.86</v>
          </cell>
          <cell r="J532">
            <v>9379.5</v>
          </cell>
        </row>
        <row r="533">
          <cell r="A533" t="str">
            <v>80010663090</v>
          </cell>
          <cell r="B533">
            <v>80010</v>
          </cell>
          <cell r="C533">
            <v>663090</v>
          </cell>
          <cell r="D533" t="str">
            <v>Travel EE reimb</v>
          </cell>
          <cell r="E533" t="str">
            <v>Administration - Executive</v>
          </cell>
          <cell r="F533">
            <v>40</v>
          </cell>
          <cell r="G533">
            <v>131.63</v>
          </cell>
          <cell r="I533">
            <v>171.63</v>
          </cell>
          <cell r="J533">
            <v>9379.5</v>
          </cell>
        </row>
        <row r="534">
          <cell r="A534" t="str">
            <v>83197663090</v>
          </cell>
          <cell r="B534">
            <v>83197</v>
          </cell>
          <cell r="C534">
            <v>663090</v>
          </cell>
          <cell r="D534" t="str">
            <v>Travel EE reimb</v>
          </cell>
          <cell r="E534" t="str">
            <v>Termed Dept</v>
          </cell>
          <cell r="F534">
            <v>0</v>
          </cell>
          <cell r="G534">
            <v>438.43</v>
          </cell>
          <cell r="I534">
            <v>438.43</v>
          </cell>
          <cell r="J534">
            <v>9379.5</v>
          </cell>
        </row>
        <row r="535">
          <cell r="A535" t="str">
            <v>80300663090</v>
          </cell>
          <cell r="B535">
            <v>80300</v>
          </cell>
          <cell r="C535">
            <v>663090</v>
          </cell>
          <cell r="D535" t="str">
            <v>Travel EE reimb</v>
          </cell>
          <cell r="E535" t="str">
            <v>Accounting &amp; Finance</v>
          </cell>
          <cell r="F535">
            <v>3215.01</v>
          </cell>
          <cell r="G535">
            <v>29.84</v>
          </cell>
          <cell r="I535">
            <v>3244.8500000000004</v>
          </cell>
          <cell r="J535">
            <v>9379.5</v>
          </cell>
        </row>
        <row r="536">
          <cell r="A536" t="str">
            <v>83000663090</v>
          </cell>
          <cell r="B536">
            <v>83000</v>
          </cell>
          <cell r="C536">
            <v>663090</v>
          </cell>
          <cell r="D536" t="str">
            <v>Travel EE reimb</v>
          </cell>
          <cell r="E536" t="str">
            <v>Human Resources</v>
          </cell>
          <cell r="F536">
            <v>1898.63</v>
          </cell>
          <cell r="G536">
            <v>4784.8599999999997</v>
          </cell>
          <cell r="I536">
            <v>6683.49</v>
          </cell>
          <cell r="J536">
            <v>9379.5</v>
          </cell>
        </row>
        <row r="537">
          <cell r="A537" t="str">
            <v>80000663090</v>
          </cell>
          <cell r="B537">
            <v>80000</v>
          </cell>
          <cell r="C537">
            <v>663090</v>
          </cell>
          <cell r="D537" t="str">
            <v>Travel EE reimb</v>
          </cell>
          <cell r="E537" t="str">
            <v>Administration</v>
          </cell>
          <cell r="F537">
            <v>15617.31</v>
          </cell>
          <cell r="G537">
            <v>18347.62</v>
          </cell>
          <cell r="I537">
            <v>33964.93</v>
          </cell>
          <cell r="J537">
            <v>9379.5</v>
          </cell>
        </row>
        <row r="538">
          <cell r="A538" t="str">
            <v>80570663090</v>
          </cell>
          <cell r="B538">
            <v>80570</v>
          </cell>
          <cell r="C538">
            <v>663090</v>
          </cell>
          <cell r="D538" t="str">
            <v>Travel EE reimb</v>
          </cell>
          <cell r="E538" t="str">
            <v>Clinical Services</v>
          </cell>
          <cell r="F538">
            <v>11017.9</v>
          </cell>
          <cell r="G538">
            <v>25482.26</v>
          </cell>
          <cell r="I538">
            <v>36500.159999999996</v>
          </cell>
          <cell r="J538">
            <v>9379.5</v>
          </cell>
        </row>
        <row r="539">
          <cell r="A539" t="str">
            <v>83000663100</v>
          </cell>
          <cell r="B539">
            <v>83000</v>
          </cell>
          <cell r="C539">
            <v>663100</v>
          </cell>
          <cell r="D539" t="str">
            <v>Meals &amp; entertainment</v>
          </cell>
          <cell r="E539" t="str">
            <v>Human Resources</v>
          </cell>
          <cell r="F539">
            <v>99.21</v>
          </cell>
          <cell r="G539">
            <v>346.51</v>
          </cell>
          <cell r="I539">
            <v>445.71999999999997</v>
          </cell>
          <cell r="J539">
            <v>9379.5</v>
          </cell>
        </row>
        <row r="540">
          <cell r="A540" t="str">
            <v>80000663100</v>
          </cell>
          <cell r="B540">
            <v>80000</v>
          </cell>
          <cell r="C540">
            <v>663100</v>
          </cell>
          <cell r="D540" t="str">
            <v>Meals &amp; entertainment</v>
          </cell>
          <cell r="E540" t="str">
            <v>Administration</v>
          </cell>
          <cell r="F540">
            <v>550.23</v>
          </cell>
          <cell r="G540">
            <v>74.400000000000006</v>
          </cell>
          <cell r="I540">
            <v>624.63</v>
          </cell>
          <cell r="J540">
            <v>9379.5</v>
          </cell>
        </row>
        <row r="541">
          <cell r="A541" t="str">
            <v>80500663100</v>
          </cell>
          <cell r="B541">
            <v>80500</v>
          </cell>
          <cell r="C541">
            <v>663100</v>
          </cell>
          <cell r="D541" t="str">
            <v>Meals &amp; entertainment</v>
          </cell>
          <cell r="E541" t="str">
            <v>Medical Staff</v>
          </cell>
          <cell r="F541">
            <v>1155.1300000000001</v>
          </cell>
          <cell r="G541">
            <v>0</v>
          </cell>
          <cell r="I541">
            <v>1155.1300000000001</v>
          </cell>
          <cell r="J541">
            <v>9379.5</v>
          </cell>
        </row>
        <row r="542">
          <cell r="A542" t="str">
            <v>80010663100</v>
          </cell>
          <cell r="B542">
            <v>80010</v>
          </cell>
          <cell r="C542">
            <v>663100</v>
          </cell>
          <cell r="D542" t="str">
            <v>Meals &amp; entertainment</v>
          </cell>
          <cell r="E542" t="str">
            <v>Administration - Executive</v>
          </cell>
          <cell r="F542">
            <v>68.27</v>
          </cell>
          <cell r="G542">
            <v>1682.79</v>
          </cell>
          <cell r="I542">
            <v>1751.06</v>
          </cell>
          <cell r="J542">
            <v>9379.5</v>
          </cell>
        </row>
        <row r="543">
          <cell r="A543" t="str">
            <v>58252663110</v>
          </cell>
          <cell r="B543">
            <v>58252</v>
          </cell>
          <cell r="C543">
            <v>663110</v>
          </cell>
          <cell r="D543" t="str">
            <v>Meals &amp; entertainment EE</v>
          </cell>
          <cell r="E543" t="str">
            <v>Transition Specialist</v>
          </cell>
          <cell r="F543">
            <v>0</v>
          </cell>
          <cell r="G543">
            <v>0.37</v>
          </cell>
          <cell r="I543">
            <v>0.37</v>
          </cell>
          <cell r="J543">
            <v>9379.5</v>
          </cell>
        </row>
        <row r="544">
          <cell r="A544" t="str">
            <v>83197663110</v>
          </cell>
          <cell r="B544">
            <v>83197</v>
          </cell>
          <cell r="C544">
            <v>663110</v>
          </cell>
          <cell r="D544" t="str">
            <v>Meals &amp; entertainment EE</v>
          </cell>
          <cell r="E544" t="str">
            <v>Termed Dept</v>
          </cell>
          <cell r="F544">
            <v>0</v>
          </cell>
          <cell r="G544">
            <v>65.760000000000005</v>
          </cell>
          <cell r="I544">
            <v>65.760000000000005</v>
          </cell>
          <cell r="J544">
            <v>9379.5</v>
          </cell>
        </row>
        <row r="545">
          <cell r="A545" t="str">
            <v>80300663110</v>
          </cell>
          <cell r="B545">
            <v>80300</v>
          </cell>
          <cell r="C545">
            <v>663110</v>
          </cell>
          <cell r="D545" t="str">
            <v>Meals &amp; entertainment EE</v>
          </cell>
          <cell r="E545" t="str">
            <v>Accounting &amp; Finance</v>
          </cell>
          <cell r="F545">
            <v>120.89</v>
          </cell>
          <cell r="G545">
            <v>0</v>
          </cell>
          <cell r="I545">
            <v>120.89</v>
          </cell>
          <cell r="J545">
            <v>9379.5</v>
          </cell>
        </row>
        <row r="546">
          <cell r="A546" t="str">
            <v>83000663110</v>
          </cell>
          <cell r="B546">
            <v>83000</v>
          </cell>
          <cell r="C546">
            <v>663110</v>
          </cell>
          <cell r="D546" t="str">
            <v>Meals &amp; entertainment EE</v>
          </cell>
          <cell r="E546" t="str">
            <v>Human Resources</v>
          </cell>
          <cell r="F546">
            <v>104.52</v>
          </cell>
          <cell r="G546">
            <v>713.2</v>
          </cell>
          <cell r="I546">
            <v>817.72</v>
          </cell>
          <cell r="J546">
            <v>9379.5</v>
          </cell>
        </row>
        <row r="547">
          <cell r="A547" t="str">
            <v>80570663110</v>
          </cell>
          <cell r="B547">
            <v>80570</v>
          </cell>
          <cell r="C547">
            <v>663110</v>
          </cell>
          <cell r="D547" t="str">
            <v>Meals &amp; entertainment EE</v>
          </cell>
          <cell r="E547" t="str">
            <v>Clinical Services</v>
          </cell>
          <cell r="F547">
            <v>190</v>
          </cell>
          <cell r="G547">
            <v>646.72</v>
          </cell>
          <cell r="I547">
            <v>836.72</v>
          </cell>
          <cell r="J547">
            <v>9379.5</v>
          </cell>
        </row>
        <row r="548">
          <cell r="A548" t="str">
            <v>80000663110</v>
          </cell>
          <cell r="B548">
            <v>80000</v>
          </cell>
          <cell r="C548">
            <v>663110</v>
          </cell>
          <cell r="D548" t="str">
            <v>Meals &amp; entertainment EE</v>
          </cell>
          <cell r="E548" t="str">
            <v>Administration</v>
          </cell>
          <cell r="F548">
            <v>534.21</v>
          </cell>
          <cell r="G548">
            <v>883.55</v>
          </cell>
          <cell r="I548">
            <v>1417.76</v>
          </cell>
          <cell r="J548">
            <v>9379.5</v>
          </cell>
        </row>
        <row r="549">
          <cell r="A549" t="str">
            <v>80500663120</v>
          </cell>
          <cell r="B549">
            <v>80500</v>
          </cell>
          <cell r="C549">
            <v>663120</v>
          </cell>
          <cell r="D549" t="str">
            <v>Confernce seminar trainin</v>
          </cell>
          <cell r="E549" t="str">
            <v>Medical Staff</v>
          </cell>
          <cell r="F549">
            <v>55</v>
          </cell>
          <cell r="G549">
            <v>0</v>
          </cell>
          <cell r="I549">
            <v>55</v>
          </cell>
          <cell r="J549">
            <v>9379.5</v>
          </cell>
        </row>
        <row r="550">
          <cell r="A550" t="str">
            <v>80000663120</v>
          </cell>
          <cell r="B550">
            <v>80000</v>
          </cell>
          <cell r="C550">
            <v>663120</v>
          </cell>
          <cell r="D550" t="str">
            <v>Confernce seminar trainin</v>
          </cell>
          <cell r="E550" t="str">
            <v>Administration</v>
          </cell>
          <cell r="F550">
            <v>1320.1</v>
          </cell>
          <cell r="G550">
            <v>695.08</v>
          </cell>
          <cell r="I550">
            <v>2015.1799999999998</v>
          </cell>
          <cell r="J550">
            <v>9379.5</v>
          </cell>
        </row>
        <row r="551">
          <cell r="A551" t="str">
            <v>10005663120</v>
          </cell>
          <cell r="B551">
            <v>10005</v>
          </cell>
          <cell r="C551">
            <v>663120</v>
          </cell>
          <cell r="D551" t="str">
            <v>Confernce seminar trainin</v>
          </cell>
          <cell r="E551" t="str">
            <v>Nurse Administration</v>
          </cell>
          <cell r="F551">
            <v>0</v>
          </cell>
          <cell r="G551">
            <v>3356.65</v>
          </cell>
          <cell r="I551">
            <v>3356.65</v>
          </cell>
          <cell r="J551">
            <v>9379.5</v>
          </cell>
        </row>
        <row r="552">
          <cell r="A552" t="str">
            <v>83000663120</v>
          </cell>
          <cell r="B552">
            <v>83000</v>
          </cell>
          <cell r="C552">
            <v>663120</v>
          </cell>
          <cell r="D552" t="str">
            <v>Confernce seminar trainin</v>
          </cell>
          <cell r="E552" t="str">
            <v>Human Resources</v>
          </cell>
          <cell r="F552">
            <v>0</v>
          </cell>
          <cell r="G552">
            <v>19900</v>
          </cell>
          <cell r="I552">
            <v>19900</v>
          </cell>
          <cell r="J552">
            <v>9379.5</v>
          </cell>
        </row>
        <row r="553">
          <cell r="A553" t="str">
            <v>80010663130</v>
          </cell>
          <cell r="B553">
            <v>80010</v>
          </cell>
          <cell r="C553">
            <v>663130</v>
          </cell>
          <cell r="D553" t="str">
            <v>Education expense EE reim</v>
          </cell>
          <cell r="E553" t="str">
            <v>Administration - Executive</v>
          </cell>
          <cell r="F553">
            <v>205</v>
          </cell>
          <cell r="G553">
            <v>0</v>
          </cell>
          <cell r="I553">
            <v>205</v>
          </cell>
          <cell r="J553">
            <v>9379.5</v>
          </cell>
        </row>
        <row r="554">
          <cell r="A554" t="str">
            <v>80000663130</v>
          </cell>
          <cell r="B554">
            <v>80000</v>
          </cell>
          <cell r="C554">
            <v>663130</v>
          </cell>
          <cell r="D554" t="str">
            <v>Education expense EE reim</v>
          </cell>
          <cell r="E554" t="str">
            <v>Administration</v>
          </cell>
          <cell r="F554">
            <v>0</v>
          </cell>
          <cell r="G554">
            <v>355</v>
          </cell>
          <cell r="I554">
            <v>355</v>
          </cell>
          <cell r="J554">
            <v>9379.5</v>
          </cell>
        </row>
        <row r="555">
          <cell r="A555" t="str">
            <v>10005663145</v>
          </cell>
          <cell r="B555">
            <v>10005</v>
          </cell>
          <cell r="C555">
            <v>663145</v>
          </cell>
          <cell r="D555" t="str">
            <v>License&amp;certification EE</v>
          </cell>
          <cell r="E555" t="str">
            <v>Nurse Administration</v>
          </cell>
          <cell r="F555">
            <v>0</v>
          </cell>
          <cell r="G555">
            <v>450</v>
          </cell>
          <cell r="I555">
            <v>450</v>
          </cell>
          <cell r="J555">
            <v>9379.5</v>
          </cell>
        </row>
        <row r="556">
          <cell r="A556" t="str">
            <v>83000663150</v>
          </cell>
          <cell r="B556">
            <v>83000</v>
          </cell>
          <cell r="C556">
            <v>663150</v>
          </cell>
          <cell r="D556" t="str">
            <v>Meetings programs trainin</v>
          </cell>
          <cell r="E556" t="str">
            <v>Human Resources</v>
          </cell>
          <cell r="F556">
            <v>51.22</v>
          </cell>
          <cell r="G556">
            <v>0</v>
          </cell>
          <cell r="I556">
            <v>51.22</v>
          </cell>
          <cell r="J556">
            <v>9379.5</v>
          </cell>
        </row>
        <row r="557">
          <cell r="A557" t="str">
            <v>80000663150</v>
          </cell>
          <cell r="B557">
            <v>80000</v>
          </cell>
          <cell r="C557">
            <v>663150</v>
          </cell>
          <cell r="D557" t="str">
            <v>Meetings programs trainin</v>
          </cell>
          <cell r="E557" t="str">
            <v>Administration</v>
          </cell>
          <cell r="F557">
            <v>0</v>
          </cell>
          <cell r="G557">
            <v>2662.05</v>
          </cell>
          <cell r="I557">
            <v>2662.05</v>
          </cell>
          <cell r="J557">
            <v>9379.5</v>
          </cell>
        </row>
        <row r="558">
          <cell r="A558" t="str">
            <v>80000663152</v>
          </cell>
          <cell r="B558">
            <v>80000</v>
          </cell>
          <cell r="C558">
            <v>663152</v>
          </cell>
          <cell r="D558" t="str">
            <v>Meetings EE reimb</v>
          </cell>
          <cell r="E558" t="str">
            <v>Administration</v>
          </cell>
          <cell r="F558">
            <v>0</v>
          </cell>
          <cell r="G558">
            <v>50</v>
          </cell>
          <cell r="I558">
            <v>50</v>
          </cell>
          <cell r="J558">
            <v>9379.5</v>
          </cell>
        </row>
        <row r="559">
          <cell r="A559" t="str">
            <v>83197663152</v>
          </cell>
          <cell r="B559">
            <v>83197</v>
          </cell>
          <cell r="C559">
            <v>663152</v>
          </cell>
          <cell r="D559" t="str">
            <v>Meetings EE reimb</v>
          </cell>
          <cell r="E559" t="str">
            <v>Termed Dept</v>
          </cell>
          <cell r="F559">
            <v>0</v>
          </cell>
          <cell r="G559">
            <v>2575.9299999999998</v>
          </cell>
          <cell r="I559">
            <v>2575.9299999999998</v>
          </cell>
          <cell r="J559">
            <v>9379.5</v>
          </cell>
        </row>
        <row r="560">
          <cell r="A560" t="str">
            <v>80000670430</v>
          </cell>
          <cell r="B560">
            <v>80000</v>
          </cell>
          <cell r="C560">
            <v>670430</v>
          </cell>
          <cell r="D560" t="str">
            <v>Permits licenses accredtn</v>
          </cell>
          <cell r="E560" t="str">
            <v>Administration</v>
          </cell>
          <cell r="F560">
            <v>6519.07</v>
          </cell>
          <cell r="G560">
            <v>21779.59</v>
          </cell>
          <cell r="I560">
            <v>28298.66</v>
          </cell>
          <cell r="J560">
            <v>9379.5</v>
          </cell>
        </row>
        <row r="561">
          <cell r="A561" t="str">
            <v>76900670440</v>
          </cell>
          <cell r="B561">
            <v>76900</v>
          </cell>
          <cell r="C561">
            <v>670440</v>
          </cell>
          <cell r="D561" t="str">
            <v>Fines &amp; penalties</v>
          </cell>
          <cell r="E561" t="str">
            <v>Plant Operations</v>
          </cell>
          <cell r="F561">
            <v>3787.51</v>
          </cell>
          <cell r="G561">
            <v>3006.48</v>
          </cell>
          <cell r="I561">
            <v>6793.99</v>
          </cell>
          <cell r="J561">
            <v>9379.5</v>
          </cell>
        </row>
        <row r="562">
          <cell r="A562" t="str">
            <v>80000670440</v>
          </cell>
          <cell r="B562">
            <v>80000</v>
          </cell>
          <cell r="C562">
            <v>670440</v>
          </cell>
          <cell r="D562" t="str">
            <v>Fines &amp; penalties</v>
          </cell>
          <cell r="E562" t="str">
            <v>Administration</v>
          </cell>
          <cell r="F562">
            <v>22174.71</v>
          </cell>
          <cell r="G562">
            <v>-339.5</v>
          </cell>
          <cell r="I562">
            <v>21835.21</v>
          </cell>
          <cell r="J562">
            <v>9379.5</v>
          </cell>
        </row>
        <row r="563">
          <cell r="A563" t="str">
            <v>80000670500</v>
          </cell>
          <cell r="B563">
            <v>80000</v>
          </cell>
          <cell r="C563">
            <v>670500</v>
          </cell>
          <cell r="D563" t="str">
            <v>Donations community benef</v>
          </cell>
          <cell r="E563" t="str">
            <v>Administration</v>
          </cell>
          <cell r="F563">
            <v>67200</v>
          </cell>
          <cell r="G563">
            <v>48000.34</v>
          </cell>
          <cell r="I563">
            <v>115200.34</v>
          </cell>
          <cell r="J563">
            <v>9379.5</v>
          </cell>
        </row>
        <row r="564">
          <cell r="A564" t="str">
            <v>80000670740</v>
          </cell>
          <cell r="B564">
            <v>80000</v>
          </cell>
          <cell r="C564">
            <v>670740</v>
          </cell>
          <cell r="D564" t="str">
            <v>Bank fees</v>
          </cell>
          <cell r="E564" t="str">
            <v>Administration</v>
          </cell>
          <cell r="F564">
            <v>427034.71</v>
          </cell>
          <cell r="G564">
            <v>-28900.32</v>
          </cell>
          <cell r="I564">
            <v>398134.39</v>
          </cell>
          <cell r="J564">
            <v>9379.5</v>
          </cell>
        </row>
        <row r="565">
          <cell r="A565" t="str">
            <v>80000670820</v>
          </cell>
          <cell r="B565">
            <v>80000</v>
          </cell>
          <cell r="C565">
            <v>670820</v>
          </cell>
          <cell r="D565" t="str">
            <v>Postage &amp; mailing</v>
          </cell>
          <cell r="E565" t="str">
            <v>Administration</v>
          </cell>
          <cell r="F565">
            <v>488.08</v>
          </cell>
          <cell r="G565">
            <v>3183.48</v>
          </cell>
          <cell r="I565">
            <v>3671.56</v>
          </cell>
          <cell r="J565">
            <v>9379.5</v>
          </cell>
        </row>
        <row r="566">
          <cell r="A566" t="str">
            <v>76099670841</v>
          </cell>
          <cell r="B566">
            <v>76099</v>
          </cell>
          <cell r="C566">
            <v>670841</v>
          </cell>
          <cell r="D566" t="str">
            <v>Purchase discounts</v>
          </cell>
          <cell r="E566" t="str">
            <v>Materials Management</v>
          </cell>
          <cell r="F566">
            <v>-65743.03</v>
          </cell>
          <cell r="G566">
            <v>-91314.2</v>
          </cell>
          <cell r="I566">
            <v>-157057.22999999998</v>
          </cell>
          <cell r="J566">
            <v>9379.5</v>
          </cell>
        </row>
        <row r="567">
          <cell r="A567" t="str">
            <v>80010671000</v>
          </cell>
          <cell r="B567">
            <v>80010</v>
          </cell>
          <cell r="C567">
            <v>671000</v>
          </cell>
          <cell r="D567" t="str">
            <v>Other misc expense</v>
          </cell>
          <cell r="E567" t="str">
            <v>Administration - Executive</v>
          </cell>
          <cell r="F567">
            <v>177.3</v>
          </cell>
          <cell r="G567">
            <v>0</v>
          </cell>
          <cell r="I567">
            <v>177.3</v>
          </cell>
          <cell r="J567">
            <v>9379.5</v>
          </cell>
        </row>
        <row r="568">
          <cell r="A568" t="str">
            <v>80000671000</v>
          </cell>
          <cell r="B568">
            <v>80000</v>
          </cell>
          <cell r="C568">
            <v>671000</v>
          </cell>
          <cell r="D568" t="str">
            <v>Other misc expense</v>
          </cell>
          <cell r="E568" t="str">
            <v>Administration</v>
          </cell>
          <cell r="F568">
            <v>10163.93</v>
          </cell>
          <cell r="G568">
            <v>-1.49</v>
          </cell>
          <cell r="I568">
            <v>10162.44</v>
          </cell>
          <cell r="J568">
            <v>9379.5</v>
          </cell>
        </row>
        <row r="569">
          <cell r="A569" t="str">
            <v>80300672000</v>
          </cell>
          <cell r="B569">
            <v>80300</v>
          </cell>
          <cell r="C569">
            <v>672000</v>
          </cell>
          <cell r="D569" t="str">
            <v>Other misc exp EE reim</v>
          </cell>
          <cell r="E569" t="str">
            <v>Accounting &amp; Finance</v>
          </cell>
          <cell r="F569">
            <v>28.8</v>
          </cell>
          <cell r="G569">
            <v>11.6</v>
          </cell>
          <cell r="I569">
            <v>40.4</v>
          </cell>
          <cell r="J569">
            <v>9379.5</v>
          </cell>
        </row>
        <row r="570">
          <cell r="A570" t="str">
            <v>80000672000</v>
          </cell>
          <cell r="B570">
            <v>80000</v>
          </cell>
          <cell r="C570">
            <v>672000</v>
          </cell>
          <cell r="D570" t="str">
            <v>Other misc exp EE reim</v>
          </cell>
          <cell r="E570" t="str">
            <v>Administration</v>
          </cell>
          <cell r="F570">
            <v>3.52</v>
          </cell>
          <cell r="G570">
            <v>169.2</v>
          </cell>
          <cell r="I570">
            <v>172.72</v>
          </cell>
          <cell r="J570">
            <v>9379.5</v>
          </cell>
        </row>
        <row r="571">
          <cell r="A571" t="str">
            <v>83000672000</v>
          </cell>
          <cell r="B571">
            <v>83000</v>
          </cell>
          <cell r="C571">
            <v>672000</v>
          </cell>
          <cell r="D571" t="str">
            <v>Other misc exp EE reim</v>
          </cell>
          <cell r="E571" t="str">
            <v>Human Resources</v>
          </cell>
          <cell r="F571">
            <v>0</v>
          </cell>
          <cell r="G571">
            <v>505.5</v>
          </cell>
          <cell r="I571">
            <v>505.5</v>
          </cell>
          <cell r="J571">
            <v>9379.5</v>
          </cell>
        </row>
        <row r="572">
          <cell r="A572" t="str">
            <v>80570672000</v>
          </cell>
          <cell r="B572">
            <v>80570</v>
          </cell>
          <cell r="C572">
            <v>672000</v>
          </cell>
          <cell r="D572" t="str">
            <v>Other misc exp EE reim</v>
          </cell>
          <cell r="E572" t="str">
            <v>Clinical Services</v>
          </cell>
          <cell r="F572">
            <v>134</v>
          </cell>
          <cell r="G572">
            <v>386.31</v>
          </cell>
          <cell r="I572">
            <v>520.30999999999995</v>
          </cell>
          <cell r="J572">
            <v>9379.5</v>
          </cell>
        </row>
        <row r="573">
          <cell r="A573" t="str">
            <v>83197672000</v>
          </cell>
          <cell r="B573">
            <v>83197</v>
          </cell>
          <cell r="C573">
            <v>672000</v>
          </cell>
          <cell r="D573" t="str">
            <v>Other misc exp EE reim</v>
          </cell>
          <cell r="E573" t="str">
            <v>Termed Dept</v>
          </cell>
          <cell r="F573">
            <v>0</v>
          </cell>
          <cell r="G573">
            <v>5108.03</v>
          </cell>
          <cell r="I573">
            <v>5108.03</v>
          </cell>
          <cell r="J573">
            <v>9379.5</v>
          </cell>
        </row>
        <row r="574">
          <cell r="A574" t="str">
            <v>80300679009</v>
          </cell>
          <cell r="B574">
            <v>80300</v>
          </cell>
          <cell r="C574">
            <v>679009</v>
          </cell>
          <cell r="D574" t="str">
            <v>IC other expense</v>
          </cell>
          <cell r="E574" t="str">
            <v>Accounting &amp; Finance</v>
          </cell>
          <cell r="F574">
            <v>-4008.28</v>
          </cell>
          <cell r="G574">
            <v>0</v>
          </cell>
          <cell r="I574">
            <v>-4008.28</v>
          </cell>
          <cell r="J574">
            <v>9379.5</v>
          </cell>
        </row>
        <row r="575">
          <cell r="A575" t="str">
            <v>80052679009</v>
          </cell>
          <cell r="B575">
            <v>80052</v>
          </cell>
          <cell r="C575">
            <v>679009</v>
          </cell>
          <cell r="D575" t="str">
            <v>IC other expense</v>
          </cell>
          <cell r="E575" t="str">
            <v>Mason City Iowa</v>
          </cell>
          <cell r="F575">
            <v>-3143.15</v>
          </cell>
          <cell r="G575">
            <v>0</v>
          </cell>
          <cell r="I575">
            <v>-3143.15</v>
          </cell>
          <cell r="J575">
            <v>9379.5</v>
          </cell>
        </row>
        <row r="576">
          <cell r="A576"/>
          <cell r="F576"/>
          <cell r="G576"/>
          <cell r="I576">
            <v>11140212.100000009</v>
          </cell>
          <cell r="J576" t="str">
            <v>9379.5 Total</v>
          </cell>
        </row>
        <row r="577">
          <cell r="A577" t="str">
            <v>80000670400</v>
          </cell>
          <cell r="B577">
            <v>80000</v>
          </cell>
          <cell r="C577">
            <v>670400</v>
          </cell>
          <cell r="D577" t="str">
            <v>Property taxes</v>
          </cell>
          <cell r="E577" t="str">
            <v>Administration</v>
          </cell>
          <cell r="F577">
            <v>1675.85</v>
          </cell>
          <cell r="G577">
            <v>0</v>
          </cell>
          <cell r="I577">
            <v>1675.85</v>
          </cell>
          <cell r="J577">
            <v>9380.1</v>
          </cell>
        </row>
        <row r="578">
          <cell r="A578"/>
          <cell r="F578"/>
          <cell r="G578"/>
          <cell r="I578">
            <v>1675.85</v>
          </cell>
          <cell r="J578" t="str">
            <v>9380.1 Total</v>
          </cell>
        </row>
        <row r="579">
          <cell r="A579" t="str">
            <v>80000661019</v>
          </cell>
          <cell r="B579">
            <v>80000</v>
          </cell>
          <cell r="C579">
            <v>661019</v>
          </cell>
          <cell r="D579" t="str">
            <v>IC interest exp other</v>
          </cell>
          <cell r="E579" t="str">
            <v>Administration</v>
          </cell>
          <cell r="F579">
            <v>732639</v>
          </cell>
          <cell r="G579">
            <v>1373526.78</v>
          </cell>
          <cell r="I579">
            <v>2106165.7800000003</v>
          </cell>
          <cell r="J579">
            <v>9381</v>
          </cell>
        </row>
        <row r="580">
          <cell r="A580"/>
          <cell r="F580"/>
          <cell r="G580"/>
          <cell r="I580">
            <v>2106165.7800000003</v>
          </cell>
          <cell r="J580" t="str">
            <v>9381 Total</v>
          </cell>
        </row>
        <row r="581">
          <cell r="A581" t="str">
            <v>80000650840</v>
          </cell>
          <cell r="B581">
            <v>80000</v>
          </cell>
          <cell r="C581">
            <v>650840</v>
          </cell>
          <cell r="D581" t="str">
            <v>Copier lease</v>
          </cell>
          <cell r="E581" t="str">
            <v>Administration</v>
          </cell>
          <cell r="F581">
            <v>0</v>
          </cell>
          <cell r="G581">
            <v>0.01</v>
          </cell>
          <cell r="I581">
            <v>0.01</v>
          </cell>
          <cell r="J581">
            <v>9382.1</v>
          </cell>
        </row>
        <row r="582">
          <cell r="A582"/>
          <cell r="F582"/>
          <cell r="G582"/>
          <cell r="I582">
            <v>0.01</v>
          </cell>
          <cell r="J582" t="str">
            <v>9382.1 Total</v>
          </cell>
        </row>
        <row r="583">
          <cell r="A583" t="str">
            <v>80000650810</v>
          </cell>
          <cell r="B583">
            <v>80000</v>
          </cell>
          <cell r="C583">
            <v>650810</v>
          </cell>
          <cell r="D583" t="str">
            <v>CAM &amp; condo charges</v>
          </cell>
          <cell r="E583" t="str">
            <v>Administration</v>
          </cell>
          <cell r="F583">
            <v>-31888.43</v>
          </cell>
          <cell r="G583">
            <v>5405.64</v>
          </cell>
          <cell r="I583">
            <v>-26482.79</v>
          </cell>
          <cell r="J583">
            <v>9382.2000000000007</v>
          </cell>
        </row>
        <row r="584">
          <cell r="A584" t="str">
            <v>76900650810</v>
          </cell>
          <cell r="B584">
            <v>76900</v>
          </cell>
          <cell r="C584">
            <v>650810</v>
          </cell>
          <cell r="D584" t="str">
            <v>CAM &amp; condo charges</v>
          </cell>
          <cell r="E584" t="str">
            <v>Plant Operations</v>
          </cell>
          <cell r="F584">
            <v>0</v>
          </cell>
          <cell r="G584">
            <v>969.57</v>
          </cell>
          <cell r="I584">
            <v>969.57</v>
          </cell>
          <cell r="J584">
            <v>9382.2000000000007</v>
          </cell>
        </row>
        <row r="585">
          <cell r="A585" t="str">
            <v>80000650820</v>
          </cell>
          <cell r="B585">
            <v>80000</v>
          </cell>
          <cell r="C585">
            <v>650820</v>
          </cell>
          <cell r="D585" t="str">
            <v>Equipment lease</v>
          </cell>
          <cell r="E585" t="str">
            <v>Administration</v>
          </cell>
          <cell r="F585">
            <v>253.28</v>
          </cell>
          <cell r="G585">
            <v>2794.54</v>
          </cell>
          <cell r="I585">
            <v>3047.82</v>
          </cell>
          <cell r="J585">
            <v>9382.2000000000007</v>
          </cell>
        </row>
        <row r="586">
          <cell r="A586" t="str">
            <v>80000650845</v>
          </cell>
          <cell r="B586">
            <v>80000</v>
          </cell>
          <cell r="C586">
            <v>650845</v>
          </cell>
          <cell r="D586" t="str">
            <v>RE ROU Operating Lease Ex</v>
          </cell>
          <cell r="E586" t="str">
            <v>Administration</v>
          </cell>
          <cell r="F586">
            <v>8498.31</v>
          </cell>
          <cell r="G586">
            <v>5471.47</v>
          </cell>
          <cell r="I586">
            <v>13969.779999999999</v>
          </cell>
          <cell r="J586">
            <v>9382.2000000000007</v>
          </cell>
        </row>
        <row r="587">
          <cell r="A587"/>
          <cell r="F587"/>
          <cell r="G587"/>
          <cell r="I587">
            <v>-8495.6200000000026</v>
          </cell>
          <cell r="J587" t="str">
            <v>9382.2 Total</v>
          </cell>
        </row>
        <row r="588">
          <cell r="A588" t="str">
            <v>80000640010</v>
          </cell>
          <cell r="B588">
            <v>80000</v>
          </cell>
          <cell r="C588">
            <v>640010</v>
          </cell>
          <cell r="D588" t="str">
            <v>Depr exp building</v>
          </cell>
          <cell r="E588" t="str">
            <v>Administration</v>
          </cell>
          <cell r="F588">
            <v>31861.78</v>
          </cell>
          <cell r="G588">
            <v>-62438.26</v>
          </cell>
          <cell r="H588">
            <v>6598.739999999998</v>
          </cell>
          <cell r="I588">
            <v>-23977.740000000005</v>
          </cell>
          <cell r="J588">
            <v>9388.7999999999993</v>
          </cell>
        </row>
        <row r="589">
          <cell r="A589" t="str">
            <v>80000640070</v>
          </cell>
          <cell r="B589">
            <v>80000</v>
          </cell>
          <cell r="C589">
            <v>640070</v>
          </cell>
          <cell r="D589" t="str">
            <v>Depr exp IS hardware</v>
          </cell>
          <cell r="E589" t="str">
            <v>Administration</v>
          </cell>
          <cell r="F589">
            <v>1324.12</v>
          </cell>
          <cell r="G589">
            <v>1425.24</v>
          </cell>
          <cell r="H589" t="str">
            <v xml:space="preserve"> </v>
          </cell>
          <cell r="I589">
            <v>2749.3599999999997</v>
          </cell>
          <cell r="J589">
            <v>9388.7999999999993</v>
          </cell>
        </row>
        <row r="590">
          <cell r="A590" t="str">
            <v>80000640080</v>
          </cell>
          <cell r="B590">
            <v>80000</v>
          </cell>
          <cell r="C590">
            <v>640080</v>
          </cell>
          <cell r="D590" t="str">
            <v>Depr exp IS software</v>
          </cell>
          <cell r="E590" t="str">
            <v>Administration</v>
          </cell>
          <cell r="F590">
            <v>7053.28</v>
          </cell>
          <cell r="G590">
            <v>2865.24</v>
          </cell>
          <cell r="I590">
            <v>9918.52</v>
          </cell>
          <cell r="J590">
            <v>9388.7999999999993</v>
          </cell>
        </row>
        <row r="591">
          <cell r="A591" t="str">
            <v>80000640219</v>
          </cell>
          <cell r="B591">
            <v>80000</v>
          </cell>
          <cell r="C591">
            <v>640219</v>
          </cell>
          <cell r="D591" t="str">
            <v>Intraco depr exp</v>
          </cell>
          <cell r="E591" t="str">
            <v>Administration</v>
          </cell>
          <cell r="F591">
            <v>0</v>
          </cell>
          <cell r="G591">
            <v>1404</v>
          </cell>
          <cell r="I591">
            <v>1404</v>
          </cell>
          <cell r="J591">
            <v>9388.7999999999993</v>
          </cell>
        </row>
        <row r="592">
          <cell r="A592" t="str">
            <v>80000692002</v>
          </cell>
          <cell r="B592">
            <v>80000</v>
          </cell>
          <cell r="C592">
            <v>692002</v>
          </cell>
          <cell r="D592" t="str">
            <v>Other asset impairment un</v>
          </cell>
          <cell r="E592" t="str">
            <v>Administration</v>
          </cell>
          <cell r="F592">
            <v>61146.62</v>
          </cell>
          <cell r="G592">
            <v>0</v>
          </cell>
          <cell r="I592">
            <v>61146.62</v>
          </cell>
          <cell r="J592">
            <v>9388.7999999999993</v>
          </cell>
        </row>
        <row r="593">
          <cell r="A593"/>
          <cell r="F593"/>
          <cell r="G593"/>
          <cell r="I593">
            <v>51240.759999999995</v>
          </cell>
          <cell r="J593" t="str">
            <v>9388.8 Total</v>
          </cell>
        </row>
        <row r="594">
          <cell r="A594" t="str">
            <v>76900650050</v>
          </cell>
          <cell r="B594">
            <v>76900</v>
          </cell>
          <cell r="C594">
            <v>650050</v>
          </cell>
          <cell r="D594" t="str">
            <v>R&amp;M grounds</v>
          </cell>
          <cell r="E594" t="str">
            <v>Plant Operations</v>
          </cell>
          <cell r="F594">
            <v>201.25</v>
          </cell>
          <cell r="G594">
            <v>0</v>
          </cell>
          <cell r="I594">
            <v>201.25</v>
          </cell>
          <cell r="J594">
            <v>9392</v>
          </cell>
        </row>
        <row r="595">
          <cell r="A595" t="str">
            <v>80000650100</v>
          </cell>
          <cell r="B595">
            <v>80000</v>
          </cell>
          <cell r="C595">
            <v>650100</v>
          </cell>
          <cell r="D595" t="str">
            <v>R&amp;M auto maintenance</v>
          </cell>
          <cell r="E595" t="str">
            <v>Administration</v>
          </cell>
          <cell r="F595">
            <v>471.11</v>
          </cell>
          <cell r="G595">
            <v>0</v>
          </cell>
          <cell r="I595">
            <v>471.11</v>
          </cell>
          <cell r="J595">
            <v>9392</v>
          </cell>
        </row>
        <row r="596">
          <cell r="A596" t="str">
            <v>76900650100</v>
          </cell>
          <cell r="B596">
            <v>76900</v>
          </cell>
          <cell r="C596">
            <v>650100</v>
          </cell>
          <cell r="D596" t="str">
            <v>R&amp;M auto maintenance</v>
          </cell>
          <cell r="E596" t="str">
            <v>Plant Operations</v>
          </cell>
          <cell r="F596">
            <v>1771.59</v>
          </cell>
          <cell r="G596">
            <v>1658.82</v>
          </cell>
          <cell r="I596">
            <v>3430.41</v>
          </cell>
          <cell r="J596">
            <v>9392</v>
          </cell>
        </row>
        <row r="597">
          <cell r="A597" t="str">
            <v>76900650300</v>
          </cell>
          <cell r="B597">
            <v>76900</v>
          </cell>
          <cell r="C597">
            <v>650300</v>
          </cell>
          <cell r="D597" t="str">
            <v>R&amp;M other miscellaneous r</v>
          </cell>
          <cell r="E597" t="str">
            <v>Plant Operations</v>
          </cell>
          <cell r="F597">
            <v>530.1099999999999</v>
          </cell>
          <cell r="G597">
            <v>0</v>
          </cell>
          <cell r="I597">
            <v>530.1099999999999</v>
          </cell>
          <cell r="J597">
            <v>9392</v>
          </cell>
        </row>
        <row r="598">
          <cell r="A598" t="str">
            <v>80000650400</v>
          </cell>
          <cell r="B598">
            <v>80000</v>
          </cell>
          <cell r="C598">
            <v>650400</v>
          </cell>
          <cell r="D598" t="str">
            <v>Electricity</v>
          </cell>
          <cell r="E598" t="str">
            <v>Administration</v>
          </cell>
          <cell r="F598">
            <v>1252.1600000000001</v>
          </cell>
          <cell r="G598">
            <v>-372.38</v>
          </cell>
          <cell r="I598">
            <v>879.78000000000009</v>
          </cell>
          <cell r="J598">
            <v>9392</v>
          </cell>
        </row>
        <row r="599">
          <cell r="A599" t="str">
            <v>76900650400</v>
          </cell>
          <cell r="B599">
            <v>76900</v>
          </cell>
          <cell r="C599">
            <v>650400</v>
          </cell>
          <cell r="D599" t="str">
            <v>Electricity</v>
          </cell>
          <cell r="E599" t="str">
            <v>Plant Operations</v>
          </cell>
          <cell r="F599">
            <v>6704.4699999999993</v>
          </cell>
          <cell r="G599">
            <v>8829.06</v>
          </cell>
          <cell r="I599">
            <v>15533.529999999999</v>
          </cell>
          <cell r="J599">
            <v>9392</v>
          </cell>
        </row>
        <row r="600">
          <cell r="A600" t="str">
            <v>76900650470</v>
          </cell>
          <cell r="B600">
            <v>76900</v>
          </cell>
          <cell r="C600">
            <v>650470</v>
          </cell>
          <cell r="D600" t="str">
            <v>Natural gas</v>
          </cell>
          <cell r="E600" t="str">
            <v>Plant Operations</v>
          </cell>
          <cell r="F600">
            <v>2518.6800000000003</v>
          </cell>
          <cell r="G600">
            <v>0</v>
          </cell>
          <cell r="I600">
            <v>2518.6800000000003</v>
          </cell>
          <cell r="J600">
            <v>9392</v>
          </cell>
        </row>
        <row r="601">
          <cell r="A601"/>
          <cell r="F601"/>
          <cell r="G601"/>
          <cell r="I601">
            <v>23564.87</v>
          </cell>
          <cell r="J601" t="str">
            <v>9392 Total</v>
          </cell>
        </row>
        <row r="602">
          <cell r="A602" t="str">
            <v>80100600620</v>
          </cell>
          <cell r="B602">
            <v>80100</v>
          </cell>
          <cell r="C602">
            <v>600620</v>
          </cell>
          <cell r="D602" t="str">
            <v>Productive management</v>
          </cell>
          <cell r="E602" t="str">
            <v>Marketing</v>
          </cell>
          <cell r="F602">
            <v>67016.490000000005</v>
          </cell>
          <cell r="G602">
            <v>61324.29</v>
          </cell>
          <cell r="I602">
            <v>128340.78</v>
          </cell>
          <cell r="J602">
            <v>9935</v>
          </cell>
        </row>
        <row r="603">
          <cell r="A603" t="str">
            <v>80100600630</v>
          </cell>
          <cell r="B603">
            <v>80100</v>
          </cell>
          <cell r="C603">
            <v>600630</v>
          </cell>
          <cell r="D603" t="str">
            <v>Productive professional</v>
          </cell>
          <cell r="E603" t="str">
            <v>Marketing</v>
          </cell>
          <cell r="F603">
            <v>114726.96</v>
          </cell>
          <cell r="G603">
            <v>47831.01</v>
          </cell>
          <cell r="I603">
            <v>162557.97</v>
          </cell>
          <cell r="J603">
            <v>9935</v>
          </cell>
        </row>
        <row r="604">
          <cell r="A604" t="str">
            <v>80100603120</v>
          </cell>
          <cell r="B604">
            <v>80100</v>
          </cell>
          <cell r="C604">
            <v>603120</v>
          </cell>
          <cell r="D604" t="str">
            <v>Premium &amp; other managemen</v>
          </cell>
          <cell r="E604" t="str">
            <v>Marketing</v>
          </cell>
          <cell r="F604">
            <v>18800</v>
          </cell>
          <cell r="G604">
            <v>8550</v>
          </cell>
          <cell r="I604">
            <v>27350</v>
          </cell>
          <cell r="J604">
            <v>9935</v>
          </cell>
        </row>
        <row r="605">
          <cell r="A605" t="str">
            <v>80100603130</v>
          </cell>
          <cell r="B605">
            <v>80100</v>
          </cell>
          <cell r="C605">
            <v>603130</v>
          </cell>
          <cell r="D605" t="str">
            <v>Premium &amp; other professio</v>
          </cell>
          <cell r="E605" t="str">
            <v>Marketing</v>
          </cell>
          <cell r="F605">
            <v>2950</v>
          </cell>
          <cell r="G605">
            <v>0</v>
          </cell>
          <cell r="I605">
            <v>2950</v>
          </cell>
          <cell r="J605">
            <v>9935</v>
          </cell>
        </row>
        <row r="606">
          <cell r="A606" t="str">
            <v>80100605620</v>
          </cell>
          <cell r="B606">
            <v>80100</v>
          </cell>
          <cell r="C606">
            <v>605620</v>
          </cell>
          <cell r="D606" t="str">
            <v>PTO management</v>
          </cell>
          <cell r="E606" t="str">
            <v>Marketing</v>
          </cell>
          <cell r="F606">
            <v>9847.94</v>
          </cell>
          <cell r="G606">
            <v>5040</v>
          </cell>
          <cell r="I606">
            <v>14887.94</v>
          </cell>
          <cell r="J606">
            <v>9935</v>
          </cell>
        </row>
        <row r="607">
          <cell r="A607" t="str">
            <v>80100605630</v>
          </cell>
          <cell r="B607">
            <v>80100</v>
          </cell>
          <cell r="C607">
            <v>605630</v>
          </cell>
          <cell r="D607" t="str">
            <v>PTO professional</v>
          </cell>
          <cell r="E607" t="str">
            <v>Marketing</v>
          </cell>
          <cell r="F607">
            <v>6380.14</v>
          </cell>
          <cell r="G607">
            <v>9112.44</v>
          </cell>
          <cell r="I607">
            <v>15492.580000000002</v>
          </cell>
          <cell r="J607">
            <v>9935</v>
          </cell>
        </row>
        <row r="608">
          <cell r="A608" t="str">
            <v>80100605670</v>
          </cell>
          <cell r="B608">
            <v>80100</v>
          </cell>
          <cell r="C608">
            <v>605670</v>
          </cell>
          <cell r="D608" t="str">
            <v>PTO Accrual change</v>
          </cell>
          <cell r="E608" t="str">
            <v>Marketing</v>
          </cell>
          <cell r="F608">
            <v>4225.07</v>
          </cell>
          <cell r="G608">
            <v>802.68</v>
          </cell>
          <cell r="I608">
            <v>5027.75</v>
          </cell>
          <cell r="J608">
            <v>9935</v>
          </cell>
        </row>
        <row r="609">
          <cell r="A609" t="str">
            <v>80100608000</v>
          </cell>
          <cell r="B609">
            <v>80100</v>
          </cell>
          <cell r="C609">
            <v>608000</v>
          </cell>
          <cell r="D609" t="str">
            <v>FICA expense</v>
          </cell>
          <cell r="E609" t="str">
            <v>Marketing</v>
          </cell>
          <cell r="F609">
            <v>16351.46</v>
          </cell>
          <cell r="G609">
            <v>9904.2199999999993</v>
          </cell>
          <cell r="I609">
            <v>26255.68</v>
          </cell>
          <cell r="J609">
            <v>9935</v>
          </cell>
        </row>
        <row r="610">
          <cell r="A610" t="str">
            <v>80100608030</v>
          </cell>
          <cell r="B610">
            <v>80100</v>
          </cell>
          <cell r="C610">
            <v>608030</v>
          </cell>
          <cell r="D610" t="str">
            <v>EE contributions medical</v>
          </cell>
          <cell r="E610" t="str">
            <v>Marketing</v>
          </cell>
          <cell r="F610">
            <v>31.85</v>
          </cell>
          <cell r="G610">
            <v>0</v>
          </cell>
          <cell r="I610">
            <v>31.85</v>
          </cell>
          <cell r="J610">
            <v>9935</v>
          </cell>
        </row>
        <row r="611">
          <cell r="A611" t="str">
            <v>80100608740</v>
          </cell>
          <cell r="B611">
            <v>80100</v>
          </cell>
          <cell r="C611">
            <v>608740</v>
          </cell>
          <cell r="D611" t="str">
            <v>Unemployment state</v>
          </cell>
          <cell r="E611" t="str">
            <v>Marketing</v>
          </cell>
          <cell r="F611">
            <v>225.64000000000004</v>
          </cell>
          <cell r="G611">
            <v>0</v>
          </cell>
          <cell r="I611">
            <v>225.64000000000004</v>
          </cell>
          <cell r="J611">
            <v>9935</v>
          </cell>
        </row>
        <row r="612">
          <cell r="A612" t="str">
            <v>80100608880</v>
          </cell>
          <cell r="B612">
            <v>80100</v>
          </cell>
          <cell r="C612">
            <v>608880</v>
          </cell>
          <cell r="D612" t="str">
            <v>Frng ben staff alloc S&amp;W</v>
          </cell>
          <cell r="E612" t="str">
            <v>Marketing</v>
          </cell>
          <cell r="F612">
            <v>10731.86</v>
          </cell>
          <cell r="G612">
            <v>8259.59</v>
          </cell>
          <cell r="I612">
            <v>18991.45</v>
          </cell>
          <cell r="J612">
            <v>9935</v>
          </cell>
        </row>
        <row r="613">
          <cell r="A613" t="str">
            <v>80100608890</v>
          </cell>
          <cell r="B613">
            <v>80100</v>
          </cell>
          <cell r="C613">
            <v>608890</v>
          </cell>
          <cell r="D613" t="str">
            <v>Frng ben staff allocFTEhr</v>
          </cell>
          <cell r="E613" t="str">
            <v>Marketing</v>
          </cell>
          <cell r="F613">
            <v>8429.59</v>
          </cell>
          <cell r="G613">
            <v>4885.7299999999996</v>
          </cell>
          <cell r="I613">
            <v>13315.32</v>
          </cell>
          <cell r="J613">
            <v>9935</v>
          </cell>
        </row>
        <row r="614">
          <cell r="A614" t="str">
            <v>80100612990</v>
          </cell>
          <cell r="B614">
            <v>80100</v>
          </cell>
          <cell r="C614">
            <v>612990</v>
          </cell>
          <cell r="D614" t="str">
            <v>Other patient supplies</v>
          </cell>
          <cell r="E614" t="str">
            <v>Marketing</v>
          </cell>
          <cell r="F614">
            <v>0</v>
          </cell>
          <cell r="G614">
            <v>73.86</v>
          </cell>
          <cell r="I614">
            <v>73.86</v>
          </cell>
          <cell r="J614">
            <v>9935</v>
          </cell>
        </row>
        <row r="615">
          <cell r="A615" t="str">
            <v>80100614420</v>
          </cell>
          <cell r="B615">
            <v>80100</v>
          </cell>
          <cell r="C615">
            <v>614420</v>
          </cell>
          <cell r="D615" t="str">
            <v>Forms</v>
          </cell>
          <cell r="E615" t="str">
            <v>Marketing</v>
          </cell>
          <cell r="F615">
            <v>4000</v>
          </cell>
          <cell r="G615">
            <v>6000</v>
          </cell>
          <cell r="I615">
            <v>10000</v>
          </cell>
          <cell r="J615">
            <v>9935</v>
          </cell>
        </row>
        <row r="616">
          <cell r="A616" t="str">
            <v>80100626220</v>
          </cell>
          <cell r="B616">
            <v>80100</v>
          </cell>
          <cell r="C616">
            <v>626220</v>
          </cell>
          <cell r="D616" t="str">
            <v>Consulting fees</v>
          </cell>
          <cell r="E616" t="str">
            <v>Marketing</v>
          </cell>
          <cell r="F616">
            <v>0</v>
          </cell>
          <cell r="G616">
            <v>16353.89</v>
          </cell>
          <cell r="I616">
            <v>16353.89</v>
          </cell>
          <cell r="J616">
            <v>9935</v>
          </cell>
        </row>
        <row r="617">
          <cell r="A617" t="str">
            <v>80100626500</v>
          </cell>
          <cell r="B617">
            <v>80100</v>
          </cell>
          <cell r="C617">
            <v>626500</v>
          </cell>
          <cell r="D617" t="str">
            <v>CRM &amp; digital platforms &amp;</v>
          </cell>
          <cell r="E617" t="str">
            <v>Marketing</v>
          </cell>
          <cell r="F617">
            <v>1952.6</v>
          </cell>
          <cell r="G617">
            <v>1211.5</v>
          </cell>
          <cell r="I617">
            <v>3164.1</v>
          </cell>
          <cell r="J617">
            <v>9935</v>
          </cell>
        </row>
        <row r="618">
          <cell r="A618" t="str">
            <v>80100626510</v>
          </cell>
          <cell r="B618">
            <v>80100</v>
          </cell>
          <cell r="C618">
            <v>626510</v>
          </cell>
          <cell r="D618" t="str">
            <v>Advertising print expense</v>
          </cell>
          <cell r="E618" t="str">
            <v>Marketing</v>
          </cell>
          <cell r="F618">
            <v>0</v>
          </cell>
          <cell r="G618">
            <v>2796.02</v>
          </cell>
          <cell r="I618">
            <v>2796.02</v>
          </cell>
          <cell r="J618">
            <v>9935</v>
          </cell>
        </row>
        <row r="619">
          <cell r="A619" t="str">
            <v>80100626550</v>
          </cell>
          <cell r="B619">
            <v>80100</v>
          </cell>
          <cell r="C619">
            <v>626550</v>
          </cell>
          <cell r="D619" t="str">
            <v>Advertising digital media</v>
          </cell>
          <cell r="E619" t="str">
            <v>Marketing</v>
          </cell>
          <cell r="F619">
            <v>12299.42</v>
          </cell>
          <cell r="G619">
            <v>24529.14</v>
          </cell>
          <cell r="I619">
            <v>36828.559999999998</v>
          </cell>
          <cell r="J619">
            <v>9935</v>
          </cell>
        </row>
        <row r="620">
          <cell r="A620" t="str">
            <v>80100626580</v>
          </cell>
          <cell r="B620">
            <v>80100</v>
          </cell>
          <cell r="C620">
            <v>626580</v>
          </cell>
          <cell r="D620" t="str">
            <v>Printing &amp; copy exp exter</v>
          </cell>
          <cell r="E620" t="str">
            <v>Marketing</v>
          </cell>
          <cell r="F620">
            <v>322</v>
          </cell>
          <cell r="G620">
            <v>0</v>
          </cell>
          <cell r="I620">
            <v>322</v>
          </cell>
          <cell r="J620">
            <v>9935</v>
          </cell>
        </row>
        <row r="621">
          <cell r="A621" t="str">
            <v>80100650100</v>
          </cell>
          <cell r="B621">
            <v>80100</v>
          </cell>
          <cell r="C621">
            <v>650100</v>
          </cell>
          <cell r="D621" t="str">
            <v>R&amp;M auto maintenance</v>
          </cell>
          <cell r="E621" t="str">
            <v>Marketing</v>
          </cell>
          <cell r="F621">
            <v>12.06</v>
          </cell>
          <cell r="G621">
            <v>0</v>
          </cell>
          <cell r="I621">
            <v>12.06</v>
          </cell>
          <cell r="J621">
            <v>9935</v>
          </cell>
        </row>
        <row r="622">
          <cell r="A622" t="str">
            <v>80100650460</v>
          </cell>
          <cell r="B622">
            <v>80100</v>
          </cell>
          <cell r="C622">
            <v>650460</v>
          </cell>
          <cell r="D622" t="str">
            <v>EE reim communication exp</v>
          </cell>
          <cell r="E622" t="str">
            <v>Marketing</v>
          </cell>
          <cell r="F622">
            <v>75</v>
          </cell>
          <cell r="G622">
            <v>0</v>
          </cell>
          <cell r="I622">
            <v>75</v>
          </cell>
          <cell r="J622">
            <v>9935</v>
          </cell>
        </row>
        <row r="623">
          <cell r="A623" t="str">
            <v>80100650490</v>
          </cell>
          <cell r="B623">
            <v>80100</v>
          </cell>
          <cell r="C623">
            <v>650490</v>
          </cell>
          <cell r="D623" t="str">
            <v>Gasoline</v>
          </cell>
          <cell r="E623" t="str">
            <v>Marketing</v>
          </cell>
          <cell r="F623">
            <v>22.44</v>
          </cell>
          <cell r="G623">
            <v>0</v>
          </cell>
          <cell r="I623">
            <v>22.44</v>
          </cell>
          <cell r="J623">
            <v>9935</v>
          </cell>
        </row>
        <row r="624">
          <cell r="A624" t="str">
            <v>80100650855</v>
          </cell>
          <cell r="B624">
            <v>80100</v>
          </cell>
          <cell r="C624">
            <v>650855</v>
          </cell>
          <cell r="D624" t="str">
            <v>Parking</v>
          </cell>
          <cell r="E624" t="str">
            <v>Marketing</v>
          </cell>
          <cell r="F624">
            <v>220</v>
          </cell>
          <cell r="G624">
            <v>0</v>
          </cell>
          <cell r="I624">
            <v>220</v>
          </cell>
          <cell r="J624">
            <v>9935</v>
          </cell>
        </row>
        <row r="625">
          <cell r="A625" t="str">
            <v>80100663050</v>
          </cell>
          <cell r="B625">
            <v>80100</v>
          </cell>
          <cell r="C625">
            <v>663050</v>
          </cell>
          <cell r="D625" t="str">
            <v>Travel transportation</v>
          </cell>
          <cell r="E625" t="str">
            <v>Marketing</v>
          </cell>
          <cell r="F625">
            <v>8509.4599999999991</v>
          </cell>
          <cell r="G625">
            <v>766.78</v>
          </cell>
          <cell r="I625">
            <v>9276.24</v>
          </cell>
          <cell r="J625">
            <v>9935</v>
          </cell>
        </row>
        <row r="626">
          <cell r="A626" t="str">
            <v>80100663090</v>
          </cell>
          <cell r="B626">
            <v>80100</v>
          </cell>
          <cell r="C626">
            <v>663090</v>
          </cell>
          <cell r="D626" t="str">
            <v>Travel EE reimb</v>
          </cell>
          <cell r="E626" t="str">
            <v>Marketing</v>
          </cell>
          <cell r="F626">
            <v>6423.46</v>
          </cell>
          <cell r="G626">
            <v>5578.23</v>
          </cell>
          <cell r="I626">
            <v>12001.689999999999</v>
          </cell>
          <cell r="J626">
            <v>9935</v>
          </cell>
        </row>
        <row r="627">
          <cell r="A627" t="str">
            <v>80100663100</v>
          </cell>
          <cell r="B627">
            <v>80100</v>
          </cell>
          <cell r="C627">
            <v>663100</v>
          </cell>
          <cell r="D627" t="str">
            <v>Meals &amp; entertainment</v>
          </cell>
          <cell r="E627" t="str">
            <v>Marketing</v>
          </cell>
          <cell r="F627">
            <v>529</v>
          </cell>
          <cell r="G627">
            <v>261.48</v>
          </cell>
          <cell r="I627">
            <v>790.48</v>
          </cell>
          <cell r="J627">
            <v>9935</v>
          </cell>
        </row>
        <row r="628">
          <cell r="A628" t="str">
            <v>80100663110</v>
          </cell>
          <cell r="B628">
            <v>80100</v>
          </cell>
          <cell r="C628">
            <v>663110</v>
          </cell>
          <cell r="D628" t="str">
            <v>Meals &amp; entertainment EE</v>
          </cell>
          <cell r="E628" t="str">
            <v>Marketing</v>
          </cell>
          <cell r="F628">
            <v>274.29000000000002</v>
          </cell>
          <cell r="G628">
            <v>36.049999999999997</v>
          </cell>
          <cell r="I628">
            <v>310.34000000000003</v>
          </cell>
          <cell r="J628">
            <v>9935</v>
          </cell>
        </row>
        <row r="629">
          <cell r="A629" t="str">
            <v>80100671000</v>
          </cell>
          <cell r="B629">
            <v>80100</v>
          </cell>
          <cell r="C629">
            <v>671000</v>
          </cell>
          <cell r="D629" t="str">
            <v>Other misc expense</v>
          </cell>
          <cell r="E629" t="str">
            <v>Marketing</v>
          </cell>
          <cell r="F629">
            <v>508.7</v>
          </cell>
          <cell r="G629">
            <v>0</v>
          </cell>
          <cell r="I629">
            <v>508.7</v>
          </cell>
          <cell r="J629">
            <v>9935</v>
          </cell>
        </row>
        <row r="630">
          <cell r="A630" t="str">
            <v>80100672000</v>
          </cell>
          <cell r="B630">
            <v>80100</v>
          </cell>
          <cell r="C630">
            <v>672000</v>
          </cell>
          <cell r="D630" t="str">
            <v>Other misc exp EE reim</v>
          </cell>
          <cell r="E630" t="str">
            <v>Marketing</v>
          </cell>
          <cell r="F630">
            <v>300.64999999999998</v>
          </cell>
          <cell r="G630">
            <v>0</v>
          </cell>
          <cell r="I630">
            <v>300.64999999999998</v>
          </cell>
          <cell r="J630">
            <v>9935</v>
          </cell>
        </row>
        <row r="631">
          <cell r="A631" t="str">
            <v>80100692010</v>
          </cell>
          <cell r="B631">
            <v>80100</v>
          </cell>
          <cell r="C631">
            <v>692010</v>
          </cell>
          <cell r="D631" t="str">
            <v>Severance benefits</v>
          </cell>
          <cell r="E631" t="str">
            <v>Marketing</v>
          </cell>
          <cell r="F631">
            <v>18666.64</v>
          </cell>
          <cell r="G631">
            <v>0</v>
          </cell>
          <cell r="I631">
            <v>18666.64</v>
          </cell>
          <cell r="J631">
            <v>9935</v>
          </cell>
        </row>
      </sheetData>
      <sheetData sheetId="1"/>
      <sheetData sheetId="2"/>
      <sheetData sheetId="3">
        <row r="8">
          <cell r="A8" t="str">
            <v>83000626809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trix"/>
    </sheetNames>
    <sheetDataSet>
      <sheetData sheetId="0">
        <row r="596">
          <cell r="AD596" t="str">
            <v>20</v>
          </cell>
          <cell r="AE596" t="str">
            <v>2/29</v>
          </cell>
        </row>
        <row r="597">
          <cell r="AD597" t="str">
            <v>24</v>
          </cell>
          <cell r="AE597" t="str">
            <v>2/29</v>
          </cell>
        </row>
        <row r="598">
          <cell r="AD598" t="str">
            <v>28</v>
          </cell>
          <cell r="AE598" t="str">
            <v>2/29</v>
          </cell>
        </row>
        <row r="599">
          <cell r="AD599" t="str">
            <v>32</v>
          </cell>
          <cell r="AE599" t="str">
            <v>2/29</v>
          </cell>
        </row>
        <row r="600">
          <cell r="AD600" t="str">
            <v>36</v>
          </cell>
          <cell r="AE600" t="str">
            <v>2/29</v>
          </cell>
        </row>
        <row r="601">
          <cell r="AD601" t="str">
            <v>40</v>
          </cell>
          <cell r="AE601" t="str">
            <v>2/29</v>
          </cell>
        </row>
        <row r="602">
          <cell r="AD602" t="str">
            <v>44</v>
          </cell>
          <cell r="AE602" t="str">
            <v>2/29</v>
          </cell>
        </row>
        <row r="603">
          <cell r="AD603" t="str">
            <v>48</v>
          </cell>
          <cell r="AE603" t="str">
            <v>2/29</v>
          </cell>
        </row>
        <row r="604">
          <cell r="AD604" t="str">
            <v>52</v>
          </cell>
          <cell r="AE604" t="str">
            <v>2/29</v>
          </cell>
        </row>
        <row r="605">
          <cell r="AD605" t="str">
            <v>56</v>
          </cell>
          <cell r="AE605" t="str">
            <v>2/29</v>
          </cell>
        </row>
        <row r="606">
          <cell r="AD606" t="str">
            <v>60</v>
          </cell>
          <cell r="AE606" t="str">
            <v>2/29</v>
          </cell>
        </row>
        <row r="607">
          <cell r="AD607" t="str">
            <v>64</v>
          </cell>
          <cell r="AE607" t="str">
            <v>2/29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00CBB-4120-4434-BAC1-C398D96F5040}">
  <sheetPr>
    <pageSetUpPr fitToPage="1"/>
  </sheetPr>
  <dimension ref="A1:O548"/>
  <sheetViews>
    <sheetView tabSelected="1" workbookViewId="0">
      <selection activeCell="C26" sqref="C26"/>
    </sheetView>
  </sheetViews>
  <sheetFormatPr defaultRowHeight="14.4" outlineLevelRow="2" x14ac:dyDescent="0.3"/>
  <cols>
    <col min="1" max="1" width="12" bestFit="1" customWidth="1"/>
    <col min="2" max="2" width="11.6640625" bestFit="1" customWidth="1"/>
    <col min="3" max="3" width="8.109375" bestFit="1" customWidth="1"/>
    <col min="4" max="4" width="28.33203125" bestFit="1" customWidth="1"/>
    <col min="5" max="5" width="28.44140625" customWidth="1"/>
    <col min="6" max="6" width="15" hidden="1" customWidth="1"/>
    <col min="7" max="7" width="16" hidden="1" customWidth="1"/>
    <col min="8" max="8" width="15.33203125" hidden="1" customWidth="1"/>
    <col min="9" max="9" width="16" style="5" bestFit="1" customWidth="1"/>
    <col min="10" max="10" width="11" customWidth="1"/>
    <col min="12" max="12" width="13.5546875" bestFit="1" customWidth="1"/>
  </cols>
  <sheetData>
    <row r="1" spans="1:10" x14ac:dyDescent="0.3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0" x14ac:dyDescent="0.3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10" x14ac:dyDescent="0.3">
      <c r="A3" s="1" t="s">
        <v>2</v>
      </c>
      <c r="B3" s="1"/>
      <c r="C3" s="1"/>
      <c r="D3" s="1"/>
      <c r="E3" s="1"/>
      <c r="F3" s="1"/>
      <c r="G3" s="1"/>
      <c r="H3" s="1"/>
      <c r="I3" s="1"/>
    </row>
    <row r="4" spans="1:10" x14ac:dyDescent="0.3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3" t="s">
        <v>11</v>
      </c>
      <c r="J4" s="2" t="s">
        <v>12</v>
      </c>
    </row>
    <row r="5" spans="1:10" outlineLevel="2" x14ac:dyDescent="0.3">
      <c r="A5" t="str">
        <f>CONCATENATE(B5,C5)</f>
        <v>100530</v>
      </c>
      <c r="C5">
        <v>100530</v>
      </c>
      <c r="D5" t="s">
        <v>13</v>
      </c>
      <c r="F5" s="4">
        <v>0</v>
      </c>
      <c r="G5" s="4">
        <f>VLOOKUP(A5,'[1]Jul 23 - Dec 23'!$A$4:$I$477,9,FALSE)</f>
        <v>40459.15</v>
      </c>
      <c r="I5" s="5">
        <f>F5+G5+H5</f>
        <v>40459.15</v>
      </c>
      <c r="J5">
        <f>VLOOKUP(A5,'[2]2022 FS'!$A$5:$J$631,10,FALSE)</f>
        <v>1025</v>
      </c>
    </row>
    <row r="6" spans="1:10" outlineLevel="2" x14ac:dyDescent="0.3">
      <c r="A6" t="str">
        <f>CONCATENATE(B6,C6)</f>
        <v>146000</v>
      </c>
      <c r="C6">
        <v>146000</v>
      </c>
      <c r="D6" t="s">
        <v>14</v>
      </c>
      <c r="F6" s="4">
        <v>0</v>
      </c>
      <c r="G6" s="4">
        <f>VLOOKUP(A6,'[1]Jul 23 - Dec 23'!$A$4:$I$477,9,FALSE)</f>
        <v>12600.77</v>
      </c>
      <c r="I6" s="5">
        <f>F6+G6+H6</f>
        <v>12600.77</v>
      </c>
      <c r="J6">
        <f>VLOOKUP(A6,'[2]2022 FS'!$A$5:$J$631,10,FALSE)</f>
        <v>1025</v>
      </c>
    </row>
    <row r="7" spans="1:10" outlineLevel="1" x14ac:dyDescent="0.3">
      <c r="F7" s="4"/>
      <c r="G7" s="4"/>
      <c r="I7" s="5">
        <f>SUBTOTAL(9,I5:I6)</f>
        <v>53059.92</v>
      </c>
      <c r="J7" s="6" t="s">
        <v>15</v>
      </c>
    </row>
    <row r="8" spans="1:10" outlineLevel="2" x14ac:dyDescent="0.3">
      <c r="A8" t="str">
        <f t="shared" ref="A8:A16" si="0">CONCATENATE(B8,C8)</f>
        <v>101000</v>
      </c>
      <c r="C8">
        <v>101000</v>
      </c>
      <c r="D8" t="s">
        <v>16</v>
      </c>
      <c r="F8" s="4">
        <v>0</v>
      </c>
      <c r="G8" s="4">
        <f>VLOOKUP(A8,'[1]Jul 23 - Dec 23'!$A$4:$I$477,9,FALSE)</f>
        <v>-13081691.970000001</v>
      </c>
      <c r="I8" s="5">
        <f t="shared" ref="I8:I16" si="1">F8+G8+H8</f>
        <v>-13081691.970000001</v>
      </c>
      <c r="J8">
        <f>VLOOKUP(A8,'[2]2022 FS'!$A$5:$J$631,10,FALSE)</f>
        <v>1040</v>
      </c>
    </row>
    <row r="9" spans="1:10" outlineLevel="2" x14ac:dyDescent="0.3">
      <c r="A9" t="str">
        <f t="shared" si="0"/>
        <v>80000101000</v>
      </c>
      <c r="B9">
        <v>80000</v>
      </c>
      <c r="C9">
        <v>101000</v>
      </c>
      <c r="D9" t="s">
        <v>16</v>
      </c>
      <c r="E9" t="s">
        <v>17</v>
      </c>
      <c r="F9" s="4">
        <v>0</v>
      </c>
      <c r="G9" s="4">
        <f>VLOOKUP(A9,'[1]Jul 23 - Dec 23'!$A$4:$I$477,9,FALSE)</f>
        <v>35598.410000000003</v>
      </c>
      <c r="I9" s="5">
        <f t="shared" si="1"/>
        <v>35598.410000000003</v>
      </c>
      <c r="J9">
        <v>1040</v>
      </c>
    </row>
    <row r="10" spans="1:10" outlineLevel="2" x14ac:dyDescent="0.3">
      <c r="A10" t="str">
        <f t="shared" si="0"/>
        <v>101010</v>
      </c>
      <c r="C10">
        <v>101010</v>
      </c>
      <c r="D10" t="s">
        <v>18</v>
      </c>
      <c r="F10" s="4">
        <v>0</v>
      </c>
      <c r="G10" s="4">
        <f>VLOOKUP(A10,'[1]Jul 23 - Dec 23'!$A$4:$I$477,9,FALSE)</f>
        <v>3753391.17</v>
      </c>
      <c r="I10" s="5">
        <f t="shared" si="1"/>
        <v>3753391.17</v>
      </c>
      <c r="J10">
        <f>VLOOKUP(A10,'[2]2022 FS'!$A$5:$J$631,10,FALSE)</f>
        <v>1040</v>
      </c>
    </row>
    <row r="11" spans="1:10" outlineLevel="2" x14ac:dyDescent="0.3">
      <c r="A11" t="str">
        <f t="shared" si="0"/>
        <v>113060</v>
      </c>
      <c r="C11">
        <v>113060</v>
      </c>
      <c r="D11" t="s">
        <v>19</v>
      </c>
      <c r="F11" s="4">
        <v>0</v>
      </c>
      <c r="G11" s="4">
        <f>VLOOKUP(A11,'[1]Jul 23 - Dec 23'!$A$4:$I$477,9,FALSE)</f>
        <v>3678.23</v>
      </c>
      <c r="I11" s="5">
        <f t="shared" si="1"/>
        <v>3678.23</v>
      </c>
      <c r="J11">
        <f>VLOOKUP(A11,'[2]2022 FS'!$A$5:$J$631,10,FALSE)</f>
        <v>1040</v>
      </c>
    </row>
    <row r="12" spans="1:10" outlineLevel="2" x14ac:dyDescent="0.3">
      <c r="A12" t="str">
        <f t="shared" si="0"/>
        <v>151400</v>
      </c>
      <c r="C12">
        <v>151400</v>
      </c>
      <c r="D12" t="s">
        <v>20</v>
      </c>
      <c r="F12" s="4">
        <v>0</v>
      </c>
      <c r="G12" s="4">
        <f>VLOOKUP(A12,'[1]Jul 23 - Dec 23'!$A$4:$I$477,9,FALSE)</f>
        <v>11206.84</v>
      </c>
      <c r="I12" s="5">
        <f t="shared" si="1"/>
        <v>11206.84</v>
      </c>
      <c r="J12">
        <f>VLOOKUP(A12,'[2]2022 FS'!$A$5:$J$631,10,FALSE)</f>
        <v>1040</v>
      </c>
    </row>
    <row r="13" spans="1:10" outlineLevel="2" x14ac:dyDescent="0.3">
      <c r="A13" t="str">
        <f t="shared" si="0"/>
        <v>153050</v>
      </c>
      <c r="C13">
        <v>153050</v>
      </c>
      <c r="D13" t="s">
        <v>21</v>
      </c>
      <c r="F13" s="4">
        <v>0</v>
      </c>
      <c r="G13" s="4">
        <f>VLOOKUP(A13,'[1]Jul 23 - Dec 23'!$A$4:$I$477,9,FALSE)</f>
        <v>2351689.31</v>
      </c>
      <c r="I13" s="5">
        <f t="shared" si="1"/>
        <v>2351689.31</v>
      </c>
      <c r="J13">
        <f>VLOOKUP(A13,'[2]2022 FS'!$A$5:$J$631,10,FALSE)</f>
        <v>1040</v>
      </c>
    </row>
    <row r="14" spans="1:10" outlineLevel="2" x14ac:dyDescent="0.3">
      <c r="A14" t="str">
        <f t="shared" si="0"/>
        <v>155020</v>
      </c>
      <c r="C14">
        <v>155020</v>
      </c>
      <c r="D14" t="s">
        <v>22</v>
      </c>
      <c r="F14" s="4">
        <v>0</v>
      </c>
      <c r="G14" s="4">
        <f>VLOOKUP(A14,'[1]Jul 23 - Dec 23'!$A$4:$I$477,9,FALSE)</f>
        <v>597992.81000000006</v>
      </c>
      <c r="I14" s="5">
        <f t="shared" si="1"/>
        <v>597992.81000000006</v>
      </c>
      <c r="J14">
        <f>VLOOKUP(A14,'[2]2022 FS'!$A$5:$J$631,10,FALSE)</f>
        <v>1040</v>
      </c>
    </row>
    <row r="15" spans="1:10" outlineLevel="2" x14ac:dyDescent="0.3">
      <c r="A15" t="str">
        <f t="shared" si="0"/>
        <v>155030</v>
      </c>
      <c r="C15">
        <v>155030</v>
      </c>
      <c r="D15" t="s">
        <v>23</v>
      </c>
      <c r="F15" s="4">
        <v>0</v>
      </c>
      <c r="G15" s="4">
        <f>VLOOKUP(A15,'[1]Jul 23 - Dec 23'!$A$4:$I$477,9,FALSE)</f>
        <v>3722.35</v>
      </c>
      <c r="I15" s="5">
        <f t="shared" si="1"/>
        <v>3722.35</v>
      </c>
      <c r="J15">
        <f>VLOOKUP(A15,'[2]2022 FS'!$A$5:$J$631,10,FALSE)</f>
        <v>1040</v>
      </c>
    </row>
    <row r="16" spans="1:10" outlineLevel="2" x14ac:dyDescent="0.3">
      <c r="A16" t="str">
        <f t="shared" si="0"/>
        <v>155040</v>
      </c>
      <c r="C16">
        <v>155040</v>
      </c>
      <c r="D16" t="s">
        <v>24</v>
      </c>
      <c r="F16" s="4">
        <v>0</v>
      </c>
      <c r="G16" s="4">
        <f>VLOOKUP(A16,'[1]Jul 23 - Dec 23'!$A$4:$I$477,9,FALSE)</f>
        <v>183157.93</v>
      </c>
      <c r="I16" s="5">
        <f t="shared" si="1"/>
        <v>183157.93</v>
      </c>
      <c r="J16">
        <f>VLOOKUP(A16,'[2]2022 FS'!$A$5:$J$631,10,FALSE)</f>
        <v>1040</v>
      </c>
    </row>
    <row r="17" spans="1:10" outlineLevel="1" x14ac:dyDescent="0.3">
      <c r="F17" s="4"/>
      <c r="G17" s="4"/>
      <c r="I17" s="5">
        <f>SUBTOTAL(9,I8:I16)</f>
        <v>-6141254.9199999999</v>
      </c>
      <c r="J17" s="6" t="s">
        <v>25</v>
      </c>
    </row>
    <row r="18" spans="1:10" outlineLevel="2" x14ac:dyDescent="0.3">
      <c r="A18" t="str">
        <f t="shared" ref="A18:A31" si="2">CONCATENATE(B18,C18)</f>
        <v>120180</v>
      </c>
      <c r="C18">
        <v>120180</v>
      </c>
      <c r="D18" t="s">
        <v>26</v>
      </c>
      <c r="F18" s="4">
        <v>0</v>
      </c>
      <c r="G18" s="4">
        <f>VLOOKUP(A18,'[1]Jul 23 - Dec 23'!$A$4:$I$477,9,FALSE)</f>
        <v>168225.74</v>
      </c>
      <c r="I18" s="5">
        <f t="shared" ref="I18:I31" si="3">F18+G18+H18</f>
        <v>168225.74</v>
      </c>
      <c r="J18">
        <f>VLOOKUP(A18,'[2]2022 FS'!$A$5:$J$631,10,FALSE)</f>
        <v>1183</v>
      </c>
    </row>
    <row r="19" spans="1:10" outlineLevel="2" x14ac:dyDescent="0.3">
      <c r="A19" t="str">
        <f t="shared" si="2"/>
        <v>120190</v>
      </c>
      <c r="C19">
        <v>120190</v>
      </c>
      <c r="D19" t="s">
        <v>27</v>
      </c>
      <c r="F19" s="4">
        <v>0</v>
      </c>
      <c r="G19" s="4">
        <f>VLOOKUP(A19,'[1]Jul 23 - Dec 23'!$A$4:$I$477,9,FALSE)</f>
        <v>-50130.96</v>
      </c>
      <c r="I19" s="5">
        <f t="shared" si="3"/>
        <v>-50130.96</v>
      </c>
      <c r="J19">
        <f>VLOOKUP(A19,'[2]2022 FS'!$A$5:$J$631,10,FALSE)</f>
        <v>1183</v>
      </c>
    </row>
    <row r="20" spans="1:10" outlineLevel="2" x14ac:dyDescent="0.3">
      <c r="A20" t="str">
        <f t="shared" si="2"/>
        <v>80000120190</v>
      </c>
      <c r="B20">
        <v>80000</v>
      </c>
      <c r="C20">
        <v>120190</v>
      </c>
      <c r="D20" t="s">
        <v>27</v>
      </c>
      <c r="E20" t="s">
        <v>17</v>
      </c>
      <c r="F20" s="4">
        <v>0</v>
      </c>
      <c r="G20" s="4">
        <f>VLOOKUP(A20,'[1]Jul 23 - Dec 23'!$A$4:$I$477,9,FALSE)</f>
        <v>50130.96</v>
      </c>
      <c r="I20" s="5">
        <f t="shared" si="3"/>
        <v>50130.96</v>
      </c>
      <c r="J20">
        <f>VLOOKUP(A20,'[2]2022 FS'!$A$5:$J$631,10,FALSE)</f>
        <v>1183</v>
      </c>
    </row>
    <row r="21" spans="1:10" outlineLevel="2" x14ac:dyDescent="0.3">
      <c r="A21" t="str">
        <f t="shared" si="2"/>
        <v>140190</v>
      </c>
      <c r="C21">
        <v>140190</v>
      </c>
      <c r="D21" t="s">
        <v>28</v>
      </c>
      <c r="F21" s="4">
        <v>0</v>
      </c>
      <c r="G21" s="4">
        <f>VLOOKUP(A21,'[1]Jul 23 - Dec 23'!$A$4:$I$477,9,FALSE)</f>
        <v>438000</v>
      </c>
      <c r="I21" s="5">
        <f t="shared" si="3"/>
        <v>438000</v>
      </c>
      <c r="J21">
        <f>VLOOKUP(A21,'[2]2022 FS'!$A$5:$J$631,10,FALSE)</f>
        <v>1183</v>
      </c>
    </row>
    <row r="22" spans="1:10" outlineLevel="2" x14ac:dyDescent="0.3">
      <c r="A22" t="str">
        <f t="shared" si="2"/>
        <v>140230</v>
      </c>
      <c r="C22">
        <v>140230</v>
      </c>
      <c r="D22" t="s">
        <v>29</v>
      </c>
      <c r="F22" s="4">
        <v>0</v>
      </c>
      <c r="G22" s="4">
        <f>VLOOKUP(A22,'[1]Jul 23 - Dec 23'!$A$4:$I$477,9,FALSE)</f>
        <v>28990.880000000001</v>
      </c>
      <c r="I22" s="5">
        <f t="shared" si="3"/>
        <v>28990.880000000001</v>
      </c>
      <c r="J22">
        <f>VLOOKUP(A22,'[2]2022 FS'!$A$5:$J$631,10,FALSE)</f>
        <v>1183</v>
      </c>
    </row>
    <row r="23" spans="1:10" outlineLevel="2" x14ac:dyDescent="0.3">
      <c r="A23" t="str">
        <f t="shared" si="2"/>
        <v>140700</v>
      </c>
      <c r="C23">
        <v>140700</v>
      </c>
      <c r="D23" t="s">
        <v>30</v>
      </c>
      <c r="F23" s="4">
        <v>0</v>
      </c>
      <c r="G23" s="4">
        <f>VLOOKUP(A23,'[1]Jul 23 - Dec 23'!$A$4:$I$477,9,FALSE)</f>
        <v>4221.6000000000004</v>
      </c>
      <c r="I23" s="5">
        <f t="shared" si="3"/>
        <v>4221.6000000000004</v>
      </c>
      <c r="J23">
        <f>VLOOKUP(A23,'[2]2022 FS'!$A$5:$J$631,10,FALSE)</f>
        <v>1183</v>
      </c>
    </row>
    <row r="24" spans="1:10" outlineLevel="2" x14ac:dyDescent="0.3">
      <c r="A24" t="str">
        <f t="shared" si="2"/>
        <v>80000140700</v>
      </c>
      <c r="B24">
        <v>80000</v>
      </c>
      <c r="C24">
        <v>140700</v>
      </c>
      <c r="D24" t="s">
        <v>30</v>
      </c>
      <c r="E24" t="s">
        <v>17</v>
      </c>
      <c r="F24" s="4">
        <v>0</v>
      </c>
      <c r="G24" s="4">
        <f>VLOOKUP(A24,'[1]Jul 23 - Dec 23'!$A$4:$I$477,9,FALSE)</f>
        <v>74508.759999999995</v>
      </c>
      <c r="I24" s="5">
        <f t="shared" si="3"/>
        <v>74508.759999999995</v>
      </c>
      <c r="J24">
        <f>VLOOKUP(A24,'[2]2022 FS'!$A$5:$J$631,10,FALSE)</f>
        <v>1183</v>
      </c>
    </row>
    <row r="25" spans="1:10" outlineLevel="2" x14ac:dyDescent="0.3">
      <c r="A25" t="str">
        <f t="shared" si="2"/>
        <v>80010140700</v>
      </c>
      <c r="B25">
        <v>80010</v>
      </c>
      <c r="C25">
        <v>140700</v>
      </c>
      <c r="D25" t="s">
        <v>30</v>
      </c>
      <c r="E25" t="s">
        <v>31</v>
      </c>
      <c r="F25" s="4">
        <v>0</v>
      </c>
      <c r="G25" s="4">
        <f>VLOOKUP(A25,'[1]Jul 23 - Dec 23'!$A$4:$I$477,9,FALSE)</f>
        <v>1293.5</v>
      </c>
      <c r="I25" s="5">
        <f t="shared" si="3"/>
        <v>1293.5</v>
      </c>
      <c r="J25">
        <f>VLOOKUP(A25,'[2]2022 FS'!$A$5:$J$631,10,FALSE)</f>
        <v>1183</v>
      </c>
    </row>
    <row r="26" spans="1:10" outlineLevel="2" x14ac:dyDescent="0.3">
      <c r="A26" t="str">
        <f t="shared" si="2"/>
        <v>140702</v>
      </c>
      <c r="C26">
        <v>140702</v>
      </c>
      <c r="D26" t="s">
        <v>32</v>
      </c>
      <c r="F26" s="4">
        <v>0</v>
      </c>
      <c r="G26" s="4">
        <f>VLOOKUP(A26,'[1]Jul 23 - Dec 23'!$A$4:$I$477,9,FALSE)</f>
        <v>2125677.38</v>
      </c>
      <c r="I26" s="5">
        <f t="shared" si="3"/>
        <v>2125677.38</v>
      </c>
      <c r="J26">
        <f>VLOOKUP(A26,'[2]2022 FS'!$A$5:$J$631,10,FALSE)</f>
        <v>1183</v>
      </c>
    </row>
    <row r="27" spans="1:10" outlineLevel="2" x14ac:dyDescent="0.3">
      <c r="A27" t="str">
        <f t="shared" si="2"/>
        <v>140703</v>
      </c>
      <c r="C27">
        <v>140703</v>
      </c>
      <c r="D27" t="s">
        <v>33</v>
      </c>
      <c r="F27" s="4">
        <v>0</v>
      </c>
      <c r="G27" s="4">
        <f>VLOOKUP(A27,'[1]Jul 23 - Dec 23'!$A$4:$I$477,9,FALSE)</f>
        <v>-1275647</v>
      </c>
      <c r="I27" s="5">
        <f t="shared" si="3"/>
        <v>-1275647</v>
      </c>
      <c r="J27">
        <f>VLOOKUP(A27,'[2]2022 FS'!$A$5:$J$631,10,FALSE)</f>
        <v>1183</v>
      </c>
    </row>
    <row r="28" spans="1:10" outlineLevel="2" x14ac:dyDescent="0.3">
      <c r="A28" t="str">
        <f t="shared" si="2"/>
        <v>140839</v>
      </c>
      <c r="C28">
        <v>140839</v>
      </c>
      <c r="D28" t="s">
        <v>34</v>
      </c>
      <c r="F28" s="4">
        <v>0</v>
      </c>
      <c r="G28" s="4">
        <f>VLOOKUP(A28,'[1]Jul 23 - Dec 23'!$A$4:$I$477,9,FALSE)</f>
        <v>259612494.81999999</v>
      </c>
      <c r="I28" s="5">
        <f t="shared" si="3"/>
        <v>259612494.81999999</v>
      </c>
      <c r="J28">
        <f>VLOOKUP(A28,'[2]2022 FS'!$A$5:$J$631,10,FALSE)</f>
        <v>1183</v>
      </c>
    </row>
    <row r="29" spans="1:10" outlineLevel="2" x14ac:dyDescent="0.3">
      <c r="A29" t="str">
        <f t="shared" si="2"/>
        <v>80000140839</v>
      </c>
      <c r="B29">
        <v>80000</v>
      </c>
      <c r="C29">
        <v>140839</v>
      </c>
      <c r="D29" t="s">
        <v>34</v>
      </c>
      <c r="E29" t="s">
        <v>17</v>
      </c>
      <c r="F29" s="4">
        <v>0</v>
      </c>
      <c r="G29" s="4">
        <f>VLOOKUP(A29,'[1]Jul 23 - Dec 23'!$A$4:$I$477,9,FALSE)</f>
        <v>158.25</v>
      </c>
      <c r="I29" s="5">
        <f t="shared" si="3"/>
        <v>158.25</v>
      </c>
      <c r="J29">
        <f>VLOOKUP(A29,'[2]2022 FS'!$A$5:$J$631,10,FALSE)</f>
        <v>1183</v>
      </c>
    </row>
    <row r="30" spans="1:10" outlineLevel="2" x14ac:dyDescent="0.3">
      <c r="A30" t="str">
        <f t="shared" si="2"/>
        <v>140849</v>
      </c>
      <c r="C30">
        <v>140849</v>
      </c>
      <c r="D30" t="s">
        <v>35</v>
      </c>
      <c r="F30" s="4">
        <v>0</v>
      </c>
      <c r="G30" s="4">
        <f>VLOOKUP(A30,'[1]Jul 23 - Dec 23'!$A$4:$I$477,9,FALSE)</f>
        <v>-524.42999999999995</v>
      </c>
      <c r="I30" s="5">
        <f t="shared" si="3"/>
        <v>-524.42999999999995</v>
      </c>
      <c r="J30">
        <f>VLOOKUP(A30,'[2]2022 FS'!$A$5:$J$631,10,FALSE)</f>
        <v>1183</v>
      </c>
    </row>
    <row r="31" spans="1:10" outlineLevel="2" x14ac:dyDescent="0.3">
      <c r="A31" t="str">
        <f t="shared" si="2"/>
        <v>83000140849</v>
      </c>
      <c r="B31">
        <v>83000</v>
      </c>
      <c r="C31">
        <v>140849</v>
      </c>
      <c r="D31" t="s">
        <v>35</v>
      </c>
      <c r="E31" t="s">
        <v>36</v>
      </c>
      <c r="F31" s="4">
        <v>0</v>
      </c>
      <c r="G31" s="4">
        <f>VLOOKUP(A31,'[1]Jul 23 - Dec 23'!$A$4:$I$477,9,FALSE)</f>
        <v>524.42999999999995</v>
      </c>
      <c r="I31" s="5">
        <f t="shared" si="3"/>
        <v>524.42999999999995</v>
      </c>
      <c r="J31">
        <f>VLOOKUP(A31,'[2]2022 FS'!$A$5:$J$631,10,FALSE)</f>
        <v>1183</v>
      </c>
    </row>
    <row r="32" spans="1:10" outlineLevel="1" x14ac:dyDescent="0.3">
      <c r="F32" s="4"/>
      <c r="G32" s="4"/>
      <c r="I32" s="5">
        <f>SUBTOTAL(9,I18:I31)</f>
        <v>261177923.93000001</v>
      </c>
      <c r="J32" s="6" t="s">
        <v>37</v>
      </c>
    </row>
    <row r="33" spans="1:10" outlineLevel="2" x14ac:dyDescent="0.3">
      <c r="A33" t="str">
        <f>CONCATENATE(B33,C33)</f>
        <v>140180</v>
      </c>
      <c r="C33">
        <v>140180</v>
      </c>
      <c r="D33" t="s">
        <v>38</v>
      </c>
      <c r="F33" s="4">
        <v>0</v>
      </c>
      <c r="G33" s="4">
        <f>VLOOKUP(A33,'[1]Jul 23 - Dec 23'!$A$4:$I$477,9,FALSE)</f>
        <v>13830.98</v>
      </c>
      <c r="I33" s="5">
        <f>F33+G33+H33</f>
        <v>13830.98</v>
      </c>
      <c r="J33">
        <f>VLOOKUP(A33,'[2]2022 FS'!$A$5:$J$631,10,FALSE)</f>
        <v>1190</v>
      </c>
    </row>
    <row r="34" spans="1:10" outlineLevel="2" x14ac:dyDescent="0.3">
      <c r="A34" t="str">
        <f>CONCATENATE(B34,C34)</f>
        <v>151080</v>
      </c>
      <c r="C34">
        <v>151080</v>
      </c>
      <c r="D34" t="s">
        <v>39</v>
      </c>
      <c r="F34" s="4">
        <v>0</v>
      </c>
      <c r="G34" s="4">
        <f>VLOOKUP(A34,'[1]Jul 23 - Dec 23'!$A$4:$I$477,9,FALSE)</f>
        <v>30615.56</v>
      </c>
      <c r="I34" s="5">
        <f>F34+G34+H34</f>
        <v>30615.56</v>
      </c>
      <c r="J34">
        <f>VLOOKUP(A34,'[2]2022 FS'!$A$5:$J$631,10,FALSE)</f>
        <v>1190</v>
      </c>
    </row>
    <row r="35" spans="1:10" outlineLevel="1" x14ac:dyDescent="0.3">
      <c r="F35" s="4"/>
      <c r="G35" s="4"/>
      <c r="I35" s="5">
        <f>SUBTOTAL(9,I33:I34)</f>
        <v>44446.54</v>
      </c>
      <c r="J35" s="6" t="s">
        <v>40</v>
      </c>
    </row>
    <row r="36" spans="1:10" outlineLevel="2" x14ac:dyDescent="0.3">
      <c r="A36" t="str">
        <f t="shared" ref="A36:A48" si="4">CONCATENATE(B36,C36)</f>
        <v>130300</v>
      </c>
      <c r="C36">
        <v>130300</v>
      </c>
      <c r="D36" t="s">
        <v>41</v>
      </c>
      <c r="F36" s="4">
        <v>0</v>
      </c>
      <c r="G36" s="4">
        <f>VLOOKUP(A36,'[1]Jul 23 - Dec 23'!$A$4:$I$477,9,FALSE)</f>
        <v>-735813.66</v>
      </c>
      <c r="I36" s="5">
        <f t="shared" ref="I36:I48" si="5">F36+G36+H36</f>
        <v>-735813.66</v>
      </c>
      <c r="J36">
        <f>VLOOKUP(A36,'[2]2022 FS'!$A$5:$J$631,10,FALSE)</f>
        <v>1310</v>
      </c>
    </row>
    <row r="37" spans="1:10" outlineLevel="2" x14ac:dyDescent="0.3">
      <c r="A37" t="str">
        <f t="shared" si="4"/>
        <v>80000130300</v>
      </c>
      <c r="B37">
        <v>80000</v>
      </c>
      <c r="C37">
        <v>130300</v>
      </c>
      <c r="D37" t="s">
        <v>41</v>
      </c>
      <c r="E37" t="s">
        <v>17</v>
      </c>
      <c r="F37" s="4">
        <v>0</v>
      </c>
      <c r="G37" s="4">
        <f>VLOOKUP(A37,'[1]Jul 23 - Dec 23'!$A$4:$I$477,9,FALSE)</f>
        <v>735813.66</v>
      </c>
      <c r="I37" s="5">
        <f t="shared" si="5"/>
        <v>735813.66</v>
      </c>
      <c r="J37">
        <f>VLOOKUP(A37,'[2]2022 FS'!$A$5:$J$631,10,FALSE)</f>
        <v>1310</v>
      </c>
    </row>
    <row r="38" spans="1:10" outlineLevel="2" x14ac:dyDescent="0.3">
      <c r="A38" t="str">
        <f t="shared" si="4"/>
        <v>140240</v>
      </c>
      <c r="C38">
        <v>140240</v>
      </c>
      <c r="D38" t="s">
        <v>42</v>
      </c>
      <c r="F38" s="4">
        <v>0</v>
      </c>
      <c r="G38" s="4">
        <f>VLOOKUP(A38,'[1]Jul 23 - Dec 23'!$A$4:$I$477,9,FALSE)</f>
        <v>-5505.4</v>
      </c>
      <c r="I38" s="5">
        <f t="shared" si="5"/>
        <v>-5505.4</v>
      </c>
      <c r="J38">
        <f>VLOOKUP(A38,'[2]2022 FS'!$A$5:$J$631,10,FALSE)</f>
        <v>1310</v>
      </c>
    </row>
    <row r="39" spans="1:10" outlineLevel="2" x14ac:dyDescent="0.3">
      <c r="A39" t="str">
        <f t="shared" si="4"/>
        <v>58252140240</v>
      </c>
      <c r="B39">
        <v>58252</v>
      </c>
      <c r="C39">
        <v>140240</v>
      </c>
      <c r="D39" t="s">
        <v>42</v>
      </c>
      <c r="E39" t="s">
        <v>43</v>
      </c>
      <c r="F39" s="4">
        <v>0</v>
      </c>
      <c r="G39" s="4">
        <f>VLOOKUP(A39,'[1]Jul 23 - Dec 23'!$A$4:$I$477,9,FALSE)</f>
        <v>-1117.7</v>
      </c>
      <c r="I39" s="5">
        <f t="shared" si="5"/>
        <v>-1117.7</v>
      </c>
      <c r="J39">
        <f>VLOOKUP(A39,'[2]2022 FS'!$A$5:$J$631,10,FALSE)</f>
        <v>1310</v>
      </c>
    </row>
    <row r="40" spans="1:10" outlineLevel="2" x14ac:dyDescent="0.3">
      <c r="A40" t="str">
        <f t="shared" si="4"/>
        <v>58253140240</v>
      </c>
      <c r="B40">
        <v>58253</v>
      </c>
      <c r="C40">
        <v>140240</v>
      </c>
      <c r="D40" t="s">
        <v>42</v>
      </c>
      <c r="E40" t="s">
        <v>44</v>
      </c>
      <c r="F40" s="4">
        <v>0</v>
      </c>
      <c r="G40" s="4">
        <f>VLOOKUP(A40,'[1]Jul 23 - Dec 23'!$A$4:$I$477,9,FALSE)</f>
        <v>46466.23</v>
      </c>
      <c r="I40" s="5">
        <f t="shared" si="5"/>
        <v>46466.23</v>
      </c>
      <c r="J40">
        <f>VLOOKUP(A40,'[2]2022 FS'!$A$5:$J$631,10,FALSE)</f>
        <v>1310</v>
      </c>
    </row>
    <row r="41" spans="1:10" outlineLevel="2" x14ac:dyDescent="0.3">
      <c r="A41" t="str">
        <f t="shared" si="4"/>
        <v>80000140240</v>
      </c>
      <c r="B41">
        <v>80000</v>
      </c>
      <c r="C41">
        <v>140240</v>
      </c>
      <c r="D41" t="s">
        <v>42</v>
      </c>
      <c r="E41" t="s">
        <v>17</v>
      </c>
      <c r="F41" s="4">
        <v>0</v>
      </c>
      <c r="G41" s="4">
        <f>VLOOKUP(A41,'[1]Jul 23 - Dec 23'!$A$4:$I$477,9,FALSE)</f>
        <v>3770</v>
      </c>
      <c r="I41" s="5">
        <f t="shared" si="5"/>
        <v>3770</v>
      </c>
      <c r="J41">
        <f>VLOOKUP(A41,'[2]2022 FS'!$A$5:$J$631,10,FALSE)</f>
        <v>1310</v>
      </c>
    </row>
    <row r="42" spans="1:10" outlineLevel="2" x14ac:dyDescent="0.3">
      <c r="A42" t="str">
        <f t="shared" si="4"/>
        <v>143010</v>
      </c>
      <c r="C42">
        <v>143010</v>
      </c>
      <c r="D42" t="s">
        <v>45</v>
      </c>
      <c r="F42" s="4">
        <v>0</v>
      </c>
      <c r="G42" s="4">
        <f>VLOOKUP(A42,'[1]Jul 23 - Dec 23'!$A$4:$I$477,9,FALSE)</f>
        <v>-12929.27</v>
      </c>
      <c r="I42" s="5">
        <f t="shared" si="5"/>
        <v>-12929.27</v>
      </c>
      <c r="J42">
        <f>VLOOKUP(A42,'[2]2022 FS'!$A$5:$J$631,10,FALSE)</f>
        <v>1310</v>
      </c>
    </row>
    <row r="43" spans="1:10" outlineLevel="2" x14ac:dyDescent="0.3">
      <c r="A43" t="str">
        <f t="shared" si="4"/>
        <v>145000</v>
      </c>
      <c r="C43">
        <v>145000</v>
      </c>
      <c r="D43" t="s">
        <v>46</v>
      </c>
      <c r="F43" s="4">
        <v>0</v>
      </c>
      <c r="G43" s="4">
        <f>VLOOKUP(A43,'[1]Jul 23 - Dec 23'!$A$4:$I$477,9,FALSE)</f>
        <v>-508629.75</v>
      </c>
      <c r="I43" s="5">
        <f t="shared" si="5"/>
        <v>-508629.75</v>
      </c>
      <c r="J43">
        <f>VLOOKUP(A43,'[2]2022 FS'!$A$5:$J$631,10,FALSE)</f>
        <v>1310</v>
      </c>
    </row>
    <row r="44" spans="1:10" outlineLevel="2" x14ac:dyDescent="0.3">
      <c r="A44" t="str">
        <f t="shared" si="4"/>
        <v>80000145000</v>
      </c>
      <c r="B44">
        <v>80000</v>
      </c>
      <c r="C44">
        <v>145000</v>
      </c>
      <c r="D44" t="s">
        <v>46</v>
      </c>
      <c r="E44" t="s">
        <v>17</v>
      </c>
      <c r="F44" s="4">
        <v>0</v>
      </c>
      <c r="G44" s="4">
        <f>VLOOKUP(A44,'[1]Jul 23 - Dec 23'!$A$4:$I$477,9,FALSE)</f>
        <v>513272.49</v>
      </c>
      <c r="I44" s="5">
        <f t="shared" si="5"/>
        <v>513272.49</v>
      </c>
      <c r="J44">
        <f>VLOOKUP(A44,'[2]2022 FS'!$A$5:$J$631,10,FALSE)</f>
        <v>1310</v>
      </c>
    </row>
    <row r="45" spans="1:10" outlineLevel="2" x14ac:dyDescent="0.3">
      <c r="A45" t="str">
        <f t="shared" si="4"/>
        <v>80100145000</v>
      </c>
      <c r="B45">
        <v>80100</v>
      </c>
      <c r="C45">
        <v>145000</v>
      </c>
      <c r="D45" t="s">
        <v>46</v>
      </c>
      <c r="E45" t="s">
        <v>47</v>
      </c>
      <c r="F45" s="4">
        <v>0</v>
      </c>
      <c r="G45" s="4">
        <f>VLOOKUP(A45,'[1]Jul 23 - Dec 23'!$A$4:$I$477,9,FALSE)</f>
        <v>13200</v>
      </c>
      <c r="I45" s="5">
        <f t="shared" si="5"/>
        <v>13200</v>
      </c>
      <c r="J45">
        <v>1310</v>
      </c>
    </row>
    <row r="46" spans="1:10" outlineLevel="2" x14ac:dyDescent="0.3">
      <c r="A46" t="str">
        <f t="shared" si="4"/>
        <v>80300145000</v>
      </c>
      <c r="B46">
        <v>80300</v>
      </c>
      <c r="C46">
        <v>145000</v>
      </c>
      <c r="D46" t="s">
        <v>46</v>
      </c>
      <c r="E46" t="s">
        <v>48</v>
      </c>
      <c r="F46" s="4">
        <v>0</v>
      </c>
      <c r="G46" s="4">
        <f>VLOOKUP(A46,'[1]Jul 23 - Dec 23'!$A$4:$I$477,9,FALSE)</f>
        <v>67455.48</v>
      </c>
      <c r="I46" s="5">
        <f t="shared" si="5"/>
        <v>67455.48</v>
      </c>
      <c r="J46">
        <v>1310</v>
      </c>
    </row>
    <row r="47" spans="1:10" outlineLevel="2" x14ac:dyDescent="0.3">
      <c r="A47" t="str">
        <f t="shared" si="4"/>
        <v>83000145000</v>
      </c>
      <c r="B47">
        <v>83000</v>
      </c>
      <c r="C47">
        <v>145000</v>
      </c>
      <c r="D47" t="s">
        <v>46</v>
      </c>
      <c r="E47" t="s">
        <v>36</v>
      </c>
      <c r="F47" s="4">
        <v>0</v>
      </c>
      <c r="G47" s="4">
        <f>VLOOKUP(A47,'[1]Jul 23 - Dec 23'!$A$4:$I$477,9,FALSE)</f>
        <v>4750</v>
      </c>
      <c r="I47" s="5">
        <f t="shared" si="5"/>
        <v>4750</v>
      </c>
      <c r="J47">
        <v>1310</v>
      </c>
    </row>
    <row r="48" spans="1:10" outlineLevel="2" x14ac:dyDescent="0.3">
      <c r="A48" t="str">
        <f t="shared" si="4"/>
        <v>242200</v>
      </c>
      <c r="C48">
        <v>242200</v>
      </c>
      <c r="D48" t="s">
        <v>49</v>
      </c>
      <c r="F48" s="4">
        <v>0</v>
      </c>
      <c r="G48" s="4">
        <f>VLOOKUP(A48,'[1]Jul 23 - Dec 23'!$A$4:$I$477,9,FALSE)</f>
        <v>-11893.35</v>
      </c>
      <c r="I48" s="5">
        <f t="shared" si="5"/>
        <v>-11893.35</v>
      </c>
      <c r="J48">
        <f>VLOOKUP(A48,'[2]2022 FS'!$A$5:$J$631,10,FALSE)</f>
        <v>1310</v>
      </c>
    </row>
    <row r="49" spans="1:15" outlineLevel="1" x14ac:dyDescent="0.3">
      <c r="F49" s="4"/>
      <c r="G49" s="4"/>
      <c r="I49" s="5">
        <f>SUBTOTAL(9,I36:I48)</f>
        <v>108838.72999999997</v>
      </c>
      <c r="J49" s="6" t="s">
        <v>50</v>
      </c>
    </row>
    <row r="50" spans="1:15" outlineLevel="2" x14ac:dyDescent="0.3">
      <c r="A50" t="str">
        <f>CONCATENATE(B50,C50)</f>
        <v>161000</v>
      </c>
      <c r="C50">
        <v>161000</v>
      </c>
      <c r="D50" t="s">
        <v>51</v>
      </c>
      <c r="F50" s="4"/>
      <c r="G50" s="4"/>
      <c r="H50">
        <v>257826.94</v>
      </c>
      <c r="I50" s="5">
        <f>H50</f>
        <v>257826.94</v>
      </c>
      <c r="J50">
        <v>1521.1</v>
      </c>
    </row>
    <row r="51" spans="1:15" outlineLevel="2" x14ac:dyDescent="0.3">
      <c r="A51" t="str">
        <f>CONCATENATE(B51,C51)</f>
        <v>161010</v>
      </c>
      <c r="C51">
        <v>161010</v>
      </c>
      <c r="D51" t="s">
        <v>52</v>
      </c>
      <c r="F51" s="4"/>
      <c r="G51" s="4"/>
      <c r="H51">
        <v>62858.79</v>
      </c>
      <c r="I51" s="5">
        <f>H51</f>
        <v>62858.79</v>
      </c>
      <c r="J51">
        <v>1521.1</v>
      </c>
    </row>
    <row r="52" spans="1:15" outlineLevel="2" x14ac:dyDescent="0.3">
      <c r="A52" t="str">
        <f>CONCATENATE(B52,C52)</f>
        <v>161012</v>
      </c>
      <c r="C52">
        <v>161012</v>
      </c>
      <c r="D52" t="s">
        <v>53</v>
      </c>
      <c r="F52" s="4"/>
      <c r="G52" s="4"/>
      <c r="H52">
        <v>450513.46</v>
      </c>
      <c r="I52" s="5">
        <f>H52</f>
        <v>450513.46</v>
      </c>
      <c r="J52">
        <v>1521.1</v>
      </c>
    </row>
    <row r="53" spans="1:15" outlineLevel="1" x14ac:dyDescent="0.3">
      <c r="F53" s="4"/>
      <c r="G53" s="4"/>
      <c r="I53" s="5">
        <f>SUBTOTAL(9,I50:I52)</f>
        <v>771199.19</v>
      </c>
      <c r="J53" s="6" t="s">
        <v>54</v>
      </c>
    </row>
    <row r="54" spans="1:15" outlineLevel="2" x14ac:dyDescent="0.3">
      <c r="A54" t="str">
        <f>CONCATENATE(B54,C54)</f>
        <v>80000165010</v>
      </c>
      <c r="B54">
        <v>80000</v>
      </c>
      <c r="C54">
        <v>165010</v>
      </c>
      <c r="D54" t="s">
        <v>55</v>
      </c>
      <c r="E54" t="s">
        <v>17</v>
      </c>
      <c r="F54" s="4">
        <v>0</v>
      </c>
      <c r="G54" s="4">
        <f>VLOOKUP(A54,'[1]Jul 23 - Dec 23'!$A$4:$I$477,9,FALSE)</f>
        <v>-166736.85999999999</v>
      </c>
      <c r="H54" s="7">
        <v>-580294.97</v>
      </c>
      <c r="I54" s="5">
        <f>F54+G54+H54</f>
        <v>-747031.83</v>
      </c>
      <c r="J54">
        <f>VLOOKUP(A54,'[2]2022 FS'!$A$5:$J$631,10,FALSE)</f>
        <v>1522.2</v>
      </c>
    </row>
    <row r="55" spans="1:15" outlineLevel="1" x14ac:dyDescent="0.3">
      <c r="F55" s="4"/>
      <c r="G55" s="4"/>
      <c r="H55" s="7"/>
      <c r="I55" s="5">
        <f>SUBTOTAL(9,I54:I54)</f>
        <v>-747031.83</v>
      </c>
      <c r="J55" s="6" t="s">
        <v>56</v>
      </c>
    </row>
    <row r="56" spans="1:15" outlineLevel="2" x14ac:dyDescent="0.3">
      <c r="A56" t="str">
        <f>CONCATENATE(B56,C56)</f>
        <v>80000162010</v>
      </c>
      <c r="B56">
        <v>80000</v>
      </c>
      <c r="C56">
        <v>162010</v>
      </c>
      <c r="D56" t="s">
        <v>57</v>
      </c>
      <c r="E56" t="s">
        <v>17</v>
      </c>
      <c r="F56" s="4">
        <v>0</v>
      </c>
      <c r="G56" s="4">
        <f>VLOOKUP(A56,'[1]Jul 23 - Dec 23'!$A$4:$I$477,9,FALSE)</f>
        <v>14252.43</v>
      </c>
      <c r="H56" s="8">
        <v>9083743.0399999991</v>
      </c>
      <c r="I56" s="5">
        <f>F56+G56+H56</f>
        <v>9097995.4699999988</v>
      </c>
      <c r="J56">
        <f>VLOOKUP(A56,'[2]2022 FS'!$A$5:$J$631,10,FALSE)</f>
        <v>1651.1</v>
      </c>
    </row>
    <row r="57" spans="1:15" outlineLevel="2" x14ac:dyDescent="0.3">
      <c r="A57" t="str">
        <f>CONCATENATE(B57,C57)</f>
        <v>80000162011</v>
      </c>
      <c r="B57">
        <v>80000</v>
      </c>
      <c r="C57">
        <v>162011</v>
      </c>
      <c r="D57" t="s">
        <v>58</v>
      </c>
      <c r="E57" t="s">
        <v>17</v>
      </c>
      <c r="F57" s="4">
        <v>0</v>
      </c>
      <c r="G57" s="4">
        <f>VLOOKUP(A57,'[1]Jul 23 - Dec 23'!$A$4:$I$477,9,FALSE)</f>
        <v>28652.5</v>
      </c>
      <c r="I57" s="4">
        <f>F57+G57+H57</f>
        <v>28652.5</v>
      </c>
      <c r="J57">
        <f>VLOOKUP(A57,'[2]2022 FS'!$A$5:$J$631,10,FALSE)</f>
        <v>1651.1</v>
      </c>
      <c r="L57" s="7" t="s">
        <v>59</v>
      </c>
    </row>
    <row r="58" spans="1:15" outlineLevel="2" x14ac:dyDescent="0.3">
      <c r="D58" t="s">
        <v>60</v>
      </c>
      <c r="F58" s="4"/>
      <c r="G58" s="4"/>
      <c r="H58" s="5">
        <v>1134869.5900000001</v>
      </c>
      <c r="I58" s="5">
        <f>H58</f>
        <v>1134869.5900000001</v>
      </c>
      <c r="J58">
        <v>1651.1</v>
      </c>
      <c r="O58" s="4" t="s">
        <v>59</v>
      </c>
    </row>
    <row r="59" spans="1:15" outlineLevel="1" x14ac:dyDescent="0.3">
      <c r="F59" s="4"/>
      <c r="G59" s="4"/>
      <c r="H59" s="5"/>
      <c r="I59" s="5">
        <f>SUBTOTAL(9,I56:I58)</f>
        <v>10261517.559999999</v>
      </c>
      <c r="J59" s="6" t="s">
        <v>61</v>
      </c>
      <c r="O59" s="4"/>
    </row>
    <row r="60" spans="1:15" outlineLevel="2" x14ac:dyDescent="0.3">
      <c r="A60" t="str">
        <f>CONCATENATE(B60,C60)</f>
        <v>80000166010</v>
      </c>
      <c r="B60">
        <v>80000</v>
      </c>
      <c r="C60">
        <v>166010</v>
      </c>
      <c r="D60" t="s">
        <v>62</v>
      </c>
      <c r="E60" t="s">
        <v>17</v>
      </c>
      <c r="F60" s="4">
        <v>0</v>
      </c>
      <c r="G60" s="4">
        <f>VLOOKUP(A60,'[1]Jul 23 - Dec 23'!$A$4:$I$477,9,FALSE)</f>
        <v>-5599.84</v>
      </c>
      <c r="H60" s="7">
        <v>-9095305.9399999995</v>
      </c>
      <c r="I60" s="5">
        <f>F60+G60+H60</f>
        <v>-9100905.7799999993</v>
      </c>
      <c r="J60">
        <f>VLOOKUP(A60,'[2]2022 FS'!$A$5:$J$631,10,FALSE)</f>
        <v>1651.2</v>
      </c>
    </row>
    <row r="61" spans="1:15" outlineLevel="2" x14ac:dyDescent="0.3">
      <c r="A61" t="str">
        <f>CONCATENATE(B61,C61)</f>
        <v>80000166011</v>
      </c>
      <c r="B61">
        <v>80000</v>
      </c>
      <c r="C61">
        <v>166011</v>
      </c>
      <c r="D61" t="s">
        <v>63</v>
      </c>
      <c r="E61" t="s">
        <v>17</v>
      </c>
      <c r="F61" s="4">
        <v>0</v>
      </c>
      <c r="G61" s="4">
        <f>VLOOKUP(A61,'[1]Jul 23 - Dec 23'!$A$4:$I$477,9,FALSE)</f>
        <v>-15649.02</v>
      </c>
      <c r="I61" s="5">
        <f>F61+G61+H61</f>
        <v>-15649.02</v>
      </c>
      <c r="J61">
        <f>VLOOKUP(A61,'[2]2022 FS'!$A$5:$J$631,10,FALSE)</f>
        <v>1651.2</v>
      </c>
    </row>
    <row r="62" spans="1:15" outlineLevel="2" x14ac:dyDescent="0.3">
      <c r="D62" t="s">
        <v>64</v>
      </c>
      <c r="F62" s="4"/>
      <c r="G62" s="4"/>
      <c r="H62" s="7">
        <f>-1111496.16-G66</f>
        <v>-1111496.1599999999</v>
      </c>
      <c r="I62" s="5">
        <f>H62</f>
        <v>-1111496.1599999999</v>
      </c>
      <c r="J62">
        <v>1651.2</v>
      </c>
    </row>
    <row r="63" spans="1:15" outlineLevel="1" x14ac:dyDescent="0.3">
      <c r="F63" s="4"/>
      <c r="G63" s="4"/>
      <c r="H63" s="7"/>
      <c r="I63" s="5">
        <f>SUBTOTAL(9,I60:I62)</f>
        <v>-10228050.959999999</v>
      </c>
      <c r="J63" s="6" t="s">
        <v>65</v>
      </c>
    </row>
    <row r="64" spans="1:15" outlineLevel="2" x14ac:dyDescent="0.3">
      <c r="D64" t="s">
        <v>66</v>
      </c>
      <c r="F64" s="4"/>
      <c r="G64" s="4"/>
      <c r="H64">
        <v>97599.89</v>
      </c>
      <c r="I64" s="5">
        <f>H64</f>
        <v>97599.89</v>
      </c>
      <c r="J64">
        <v>1701.1</v>
      </c>
    </row>
    <row r="65" spans="1:10" outlineLevel="1" x14ac:dyDescent="0.3">
      <c r="F65" s="4"/>
      <c r="G65" s="4"/>
      <c r="I65" s="5">
        <f>SUBTOTAL(9,I64:I64)</f>
        <v>97599.89</v>
      </c>
      <c r="J65" s="6" t="s">
        <v>67</v>
      </c>
    </row>
    <row r="66" spans="1:10" outlineLevel="2" x14ac:dyDescent="0.3">
      <c r="D66" t="s">
        <v>68</v>
      </c>
      <c r="F66" s="4"/>
      <c r="G66" s="4"/>
      <c r="H66">
        <v>-97599.89</v>
      </c>
      <c r="I66" s="5">
        <f>H66</f>
        <v>-97599.89</v>
      </c>
      <c r="J66">
        <v>1701.2</v>
      </c>
    </row>
    <row r="67" spans="1:10" outlineLevel="1" x14ac:dyDescent="0.3">
      <c r="F67" s="4"/>
      <c r="G67" s="4"/>
      <c r="I67" s="5">
        <f>SUBTOTAL(9,I66:I66)</f>
        <v>-97599.89</v>
      </c>
      <c r="J67" s="6" t="s">
        <v>69</v>
      </c>
    </row>
    <row r="68" spans="1:10" outlineLevel="2" x14ac:dyDescent="0.3">
      <c r="A68" t="str">
        <f>CONCATENATE(B68,C68)</f>
        <v>170000</v>
      </c>
      <c r="C68">
        <v>170000</v>
      </c>
      <c r="D68" t="s">
        <v>70</v>
      </c>
      <c r="F68" s="4">
        <v>0</v>
      </c>
      <c r="G68" s="4">
        <f>VLOOKUP(A68,'[1]Jul 23 - Dec 23'!$A$4:$I$477,9,FALSE)</f>
        <v>4558971.83</v>
      </c>
      <c r="I68" s="5">
        <f>F68+G68+H68</f>
        <v>4558971.83</v>
      </c>
      <c r="J68">
        <f>VLOOKUP(A68,'[2]2022 FS'!$A$5:$J$631,10,FALSE)</f>
        <v>1965</v>
      </c>
    </row>
    <row r="69" spans="1:10" outlineLevel="2" x14ac:dyDescent="0.3">
      <c r="A69" t="str">
        <f>CONCATENATE(B69,C69)</f>
        <v>179009</v>
      </c>
      <c r="C69">
        <v>179009</v>
      </c>
      <c r="D69" t="s">
        <v>71</v>
      </c>
      <c r="F69" s="4">
        <v>0</v>
      </c>
      <c r="G69" s="4">
        <f>VLOOKUP(A69,'[1]Jul 23 - Dec 23'!$A$4:$I$477,9,FALSE)</f>
        <v>5388445.3600000003</v>
      </c>
      <c r="I69" s="5">
        <f>F69+G69+H69</f>
        <v>5388445.3600000003</v>
      </c>
      <c r="J69">
        <f>VLOOKUP(A69,'[2]2022 FS'!$A$5:$J$631,10,FALSE)</f>
        <v>1965</v>
      </c>
    </row>
    <row r="70" spans="1:10" outlineLevel="2" x14ac:dyDescent="0.3">
      <c r="A70" t="str">
        <f>CONCATENATE(B70,C70)</f>
        <v>191000</v>
      </c>
      <c r="C70">
        <v>191000</v>
      </c>
      <c r="D70" t="s">
        <v>72</v>
      </c>
      <c r="F70" s="4">
        <v>0</v>
      </c>
      <c r="G70" s="4">
        <f>VLOOKUP(A70,'[1]Jul 23 - Dec 23'!$A$4:$I$477,9,FALSE)</f>
        <v>150000</v>
      </c>
      <c r="I70" s="5">
        <f>F70+G70+H70</f>
        <v>150000</v>
      </c>
      <c r="J70">
        <f>VLOOKUP(A70,'[2]2022 FS'!$A$5:$J$631,10,FALSE)</f>
        <v>1965</v>
      </c>
    </row>
    <row r="71" spans="1:10" outlineLevel="1" x14ac:dyDescent="0.3">
      <c r="F71" s="4"/>
      <c r="G71" s="4"/>
      <c r="I71" s="5">
        <f>SUBTOTAL(9,I68:I70)</f>
        <v>10097417.190000001</v>
      </c>
      <c r="J71" s="6" t="s">
        <v>73</v>
      </c>
    </row>
    <row r="72" spans="1:10" outlineLevel="2" x14ac:dyDescent="0.3">
      <c r="A72" t="str">
        <f t="shared" ref="A72:A77" si="6">CONCATENATE(B72,C72)</f>
        <v>162030</v>
      </c>
      <c r="C72">
        <v>162030</v>
      </c>
      <c r="D72" t="s">
        <v>74</v>
      </c>
      <c r="F72" s="4">
        <v>0</v>
      </c>
      <c r="G72" s="4">
        <f>VLOOKUP(A72,'[1]Jul 23 - Dec 23'!$A$4:$I$477,9,FALSE)</f>
        <v>-9955.61</v>
      </c>
      <c r="I72" s="5">
        <f t="shared" ref="I72:I77" si="7">F72+G72+H72</f>
        <v>-9955.61</v>
      </c>
      <c r="J72">
        <f>VLOOKUP(A72,'[2]2022 FS'!$A$5:$J$631,10,FALSE)</f>
        <v>1985</v>
      </c>
    </row>
    <row r="73" spans="1:10" outlineLevel="2" x14ac:dyDescent="0.3">
      <c r="A73" t="str">
        <f t="shared" si="6"/>
        <v>80000162030</v>
      </c>
      <c r="B73">
        <v>80000</v>
      </c>
      <c r="C73">
        <v>162030</v>
      </c>
      <c r="D73" t="s">
        <v>74</v>
      </c>
      <c r="E73" t="s">
        <v>17</v>
      </c>
      <c r="F73" s="4">
        <v>0</v>
      </c>
      <c r="G73" s="4">
        <f>VLOOKUP(A73,'[1]Jul 23 - Dec 23'!$A$4:$I$477,9,FALSE)</f>
        <v>9955.61</v>
      </c>
      <c r="I73" s="5">
        <f t="shared" si="7"/>
        <v>9955.61</v>
      </c>
      <c r="J73">
        <f>VLOOKUP(A73,'[2]2022 FS'!$A$5:$J$631,10,FALSE)</f>
        <v>1985</v>
      </c>
    </row>
    <row r="74" spans="1:10" outlineLevel="2" x14ac:dyDescent="0.3">
      <c r="A74" t="str">
        <f t="shared" si="6"/>
        <v>169000</v>
      </c>
      <c r="C74">
        <v>169000</v>
      </c>
      <c r="D74" t="s">
        <v>75</v>
      </c>
      <c r="F74" s="4">
        <v>0</v>
      </c>
      <c r="G74" s="4">
        <f>VLOOKUP(A74,'[1]Jul 23 - Dec 23'!$A$4:$I$477,9,FALSE)</f>
        <v>324668.39</v>
      </c>
      <c r="I74" s="5">
        <f t="shared" si="7"/>
        <v>324668.39</v>
      </c>
      <c r="J74">
        <f>VLOOKUP(A74,'[2]2022 FS'!$A$5:$J$631,10,FALSE)</f>
        <v>1985</v>
      </c>
    </row>
    <row r="75" spans="1:10" outlineLevel="2" x14ac:dyDescent="0.3">
      <c r="A75" t="str">
        <f t="shared" si="6"/>
        <v>80000169000</v>
      </c>
      <c r="B75">
        <v>80000</v>
      </c>
      <c r="C75">
        <v>169000</v>
      </c>
      <c r="D75" t="s">
        <v>75</v>
      </c>
      <c r="E75" t="s">
        <v>17</v>
      </c>
      <c r="F75" s="4">
        <v>0</v>
      </c>
      <c r="G75" s="4">
        <f>VLOOKUP(A75,'[1]Jul 23 - Dec 23'!$A$4:$I$477,9,FALSE)</f>
        <v>295798.78000000003</v>
      </c>
      <c r="I75" s="5">
        <f t="shared" si="7"/>
        <v>295798.78000000003</v>
      </c>
      <c r="J75">
        <f>VLOOKUP(A75,'[2]2022 FS'!$A$5:$J$631,10,FALSE)</f>
        <v>1985</v>
      </c>
    </row>
    <row r="76" spans="1:10" outlineLevel="2" x14ac:dyDescent="0.3">
      <c r="A76" t="str">
        <f t="shared" si="6"/>
        <v>180000</v>
      </c>
      <c r="C76">
        <v>180000</v>
      </c>
      <c r="D76" t="s">
        <v>76</v>
      </c>
      <c r="F76" s="4">
        <v>0</v>
      </c>
      <c r="G76" s="4">
        <f>VLOOKUP(A76,'[1]Jul 23 - Dec 23'!$A$4:$I$477,9,FALSE)</f>
        <v>9684720.3200000003</v>
      </c>
      <c r="I76" s="5">
        <f t="shared" si="7"/>
        <v>9684720.3200000003</v>
      </c>
      <c r="J76">
        <f>VLOOKUP(A76,'[2]2022 FS'!$A$5:$J$631,10,FALSE)</f>
        <v>1985</v>
      </c>
    </row>
    <row r="77" spans="1:10" outlineLevel="2" x14ac:dyDescent="0.3">
      <c r="A77" t="str">
        <f t="shared" si="6"/>
        <v>197000</v>
      </c>
      <c r="C77">
        <v>197000</v>
      </c>
      <c r="D77" t="s">
        <v>77</v>
      </c>
      <c r="F77" s="4">
        <v>0</v>
      </c>
      <c r="G77" s="4">
        <f>VLOOKUP(A77,'[1]Jul 23 - Dec 23'!$A$4:$I$477,9,FALSE)</f>
        <v>22500</v>
      </c>
      <c r="I77" s="5">
        <f t="shared" si="7"/>
        <v>22500</v>
      </c>
      <c r="J77">
        <f>VLOOKUP(A77,'[2]2022 FS'!$A$5:$J$631,10,FALSE)</f>
        <v>1985</v>
      </c>
    </row>
    <row r="78" spans="1:10" outlineLevel="1" x14ac:dyDescent="0.3">
      <c r="F78" s="4"/>
      <c r="G78" s="4"/>
      <c r="I78" s="5">
        <f>SUBTOTAL(9,I72:I77)</f>
        <v>10327687.49</v>
      </c>
      <c r="J78" s="6" t="s">
        <v>78</v>
      </c>
    </row>
    <row r="79" spans="1:10" hidden="1" outlineLevel="2" x14ac:dyDescent="0.3">
      <c r="A79" t="str">
        <f>CONCATENATE(B79,C79)</f>
        <v>220352</v>
      </c>
      <c r="C79">
        <v>220352</v>
      </c>
      <c r="D79" t="s">
        <v>79</v>
      </c>
      <c r="F79" s="4">
        <v>0</v>
      </c>
      <c r="G79" s="4">
        <f>VLOOKUP(A79,'[1]Jul 23 - Dec 23'!$A$4:$I$477,9,FALSE)</f>
        <v>303830.09000000003</v>
      </c>
      <c r="I79" s="5">
        <f>F79+G79+H79</f>
        <v>303830.09000000003</v>
      </c>
      <c r="J79">
        <f>VLOOKUP(A79,'[2]2022 FS'!$A$5:$J$631,10,FALSE)</f>
        <v>2020</v>
      </c>
    </row>
    <row r="80" spans="1:10" hidden="1" outlineLevel="2" x14ac:dyDescent="0.3">
      <c r="A80" t="str">
        <f>CONCATENATE(B80,C80)</f>
        <v>81205220352</v>
      </c>
      <c r="B80">
        <v>81205</v>
      </c>
      <c r="C80">
        <v>220352</v>
      </c>
      <c r="D80" t="s">
        <v>79</v>
      </c>
      <c r="E80" t="s">
        <v>80</v>
      </c>
      <c r="F80" s="4">
        <v>0</v>
      </c>
      <c r="G80" s="4">
        <f>VLOOKUP(A80,'[1]Jul 23 - Dec 23'!$A$4:$I$477,9,FALSE)</f>
        <v>-303830.09000000003</v>
      </c>
      <c r="I80" s="5">
        <f>F80+G80+H80</f>
        <v>-303830.09000000003</v>
      </c>
      <c r="J80">
        <f>VLOOKUP(A80,'[2]2022 FS'!$A$5:$J$631,10,FALSE)</f>
        <v>2020</v>
      </c>
    </row>
    <row r="81" spans="1:10" hidden="1" outlineLevel="2" x14ac:dyDescent="0.3">
      <c r="A81" t="str">
        <f>CONCATENATE(B81,C81)</f>
        <v>220390</v>
      </c>
      <c r="C81">
        <v>220390</v>
      </c>
      <c r="D81" t="s">
        <v>81</v>
      </c>
      <c r="F81" s="4">
        <v>0</v>
      </c>
      <c r="G81" s="4">
        <f>VLOOKUP(A81,'[1]Jul 23 - Dec 23'!$A$4:$I$477,9,FALSE)</f>
        <v>-40459.15</v>
      </c>
      <c r="I81" s="5">
        <f>F81+G81+H81</f>
        <v>-40459.15</v>
      </c>
      <c r="J81">
        <f>VLOOKUP(A81,'[2]2022 FS'!$A$5:$J$631,10,FALSE)</f>
        <v>2020</v>
      </c>
    </row>
    <row r="82" spans="1:10" hidden="1" outlineLevel="2" x14ac:dyDescent="0.3">
      <c r="A82" t="str">
        <f>CONCATENATE(B82,C82)</f>
        <v>220720</v>
      </c>
      <c r="C82">
        <v>220720</v>
      </c>
      <c r="D82" t="s">
        <v>82</v>
      </c>
      <c r="F82" s="4">
        <v>0</v>
      </c>
      <c r="G82" s="4">
        <f>VLOOKUP(A82,'[1]Jul 23 - Dec 23'!$A$4:$I$477,9,FALSE)</f>
        <v>-61146.62</v>
      </c>
      <c r="I82" s="5">
        <f>F82+G82+H82</f>
        <v>-61146.62</v>
      </c>
      <c r="J82">
        <f>VLOOKUP(A82,'[2]2022 FS'!$A$5:$J$631,10,FALSE)</f>
        <v>2020</v>
      </c>
    </row>
    <row r="83" spans="1:10" hidden="1" outlineLevel="2" x14ac:dyDescent="0.3">
      <c r="A83" t="str">
        <f>CONCATENATE(B83,C83)</f>
        <v>80000220720</v>
      </c>
      <c r="B83">
        <v>80000</v>
      </c>
      <c r="C83">
        <v>220720</v>
      </c>
      <c r="D83" t="s">
        <v>82</v>
      </c>
      <c r="E83" t="s">
        <v>17</v>
      </c>
      <c r="F83" s="4">
        <v>0</v>
      </c>
      <c r="G83" s="4">
        <f>VLOOKUP(A83,'[1]Jul 23 - Dec 23'!$A$4:$I$477,9,FALSE)</f>
        <v>61146.62</v>
      </c>
      <c r="I83" s="5">
        <f>F83+G83+H83</f>
        <v>61146.62</v>
      </c>
      <c r="J83">
        <f>VLOOKUP(A83,'[2]2022 FS'!$A$5:$J$631,10,FALSE)</f>
        <v>2020</v>
      </c>
    </row>
    <row r="84" spans="1:10" outlineLevel="1" collapsed="1" x14ac:dyDescent="0.3">
      <c r="F84" s="4"/>
      <c r="G84" s="4"/>
      <c r="I84" s="5">
        <f>SUBTOTAL(9,I79:I83)</f>
        <v>-40459.15</v>
      </c>
      <c r="J84" s="6" t="s">
        <v>83</v>
      </c>
    </row>
    <row r="85" spans="1:10" outlineLevel="2" x14ac:dyDescent="0.3">
      <c r="A85" t="str">
        <f t="shared" ref="A85:A98" si="8">CONCATENATE(B85,C85)</f>
        <v>210000</v>
      </c>
      <c r="C85">
        <v>210000</v>
      </c>
      <c r="D85" t="s">
        <v>84</v>
      </c>
      <c r="F85" s="4">
        <v>0</v>
      </c>
      <c r="G85" s="4">
        <f>VLOOKUP(A85,'[1]Jul 23 - Dec 23'!$A$4:$I$477,9,FALSE)</f>
        <v>-73738.44</v>
      </c>
      <c r="I85" s="5">
        <f t="shared" ref="I85:I98" si="9">F85+G85+H85</f>
        <v>-73738.44</v>
      </c>
      <c r="J85">
        <f>VLOOKUP(A85,'[2]2022 FS'!$A$5:$J$631,10,FALSE)</f>
        <v>2120</v>
      </c>
    </row>
    <row r="86" spans="1:10" outlineLevel="2" x14ac:dyDescent="0.3">
      <c r="A86" t="str">
        <f t="shared" si="8"/>
        <v>210200</v>
      </c>
      <c r="C86">
        <v>210200</v>
      </c>
      <c r="D86" t="s">
        <v>85</v>
      </c>
      <c r="F86" s="4">
        <v>0</v>
      </c>
      <c r="G86" s="4">
        <f>VLOOKUP(A86,'[1]Jul 23 - Dec 23'!$A$4:$I$477,9,FALSE)</f>
        <v>-482604.95</v>
      </c>
      <c r="I86" s="5">
        <f t="shared" si="9"/>
        <v>-482604.95</v>
      </c>
      <c r="J86">
        <f>VLOOKUP(A86,'[2]2022 FS'!$A$5:$J$631,10,FALSE)</f>
        <v>2120</v>
      </c>
    </row>
    <row r="87" spans="1:10" outlineLevel="2" x14ac:dyDescent="0.3">
      <c r="A87" t="str">
        <f t="shared" si="8"/>
        <v>80100210200</v>
      </c>
      <c r="B87">
        <v>80100</v>
      </c>
      <c r="C87">
        <v>210200</v>
      </c>
      <c r="D87" t="s">
        <v>85</v>
      </c>
      <c r="E87" t="s">
        <v>47</v>
      </c>
      <c r="F87" s="4">
        <v>0</v>
      </c>
      <c r="G87" s="4">
        <f>VLOOKUP(A87,'[1]Jul 23 - Dec 23'!$A$4:$I$477,9,FALSE)</f>
        <v>-60000</v>
      </c>
      <c r="I87" s="5">
        <f t="shared" si="9"/>
        <v>-60000</v>
      </c>
      <c r="J87">
        <f>VLOOKUP(A87,'[2]2022 FS'!$A$5:$J$631,10,FALSE)</f>
        <v>2120</v>
      </c>
    </row>
    <row r="88" spans="1:10" outlineLevel="2" x14ac:dyDescent="0.3">
      <c r="A88" t="str">
        <f t="shared" si="8"/>
        <v>210350</v>
      </c>
      <c r="C88">
        <v>210350</v>
      </c>
      <c r="D88" t="s">
        <v>86</v>
      </c>
      <c r="F88" s="4">
        <v>0</v>
      </c>
      <c r="G88" s="4">
        <f>VLOOKUP(A88,'[1]Jul 23 - Dec 23'!$A$4:$I$477,9,FALSE)</f>
        <v>-8029.78</v>
      </c>
      <c r="I88" s="5">
        <f t="shared" si="9"/>
        <v>-8029.78</v>
      </c>
      <c r="J88">
        <f>VLOOKUP(A88,'[2]2022 FS'!$A$5:$J$631,10,FALSE)</f>
        <v>2120</v>
      </c>
    </row>
    <row r="89" spans="1:10" outlineLevel="2" x14ac:dyDescent="0.3">
      <c r="A89" t="str">
        <f t="shared" si="8"/>
        <v>80000210350</v>
      </c>
      <c r="B89">
        <v>80000</v>
      </c>
      <c r="C89">
        <v>210350</v>
      </c>
      <c r="D89" t="s">
        <v>86</v>
      </c>
      <c r="E89" t="s">
        <v>17</v>
      </c>
      <c r="F89" s="4">
        <v>0</v>
      </c>
      <c r="G89" s="4">
        <f>VLOOKUP(A89,'[1]Jul 23 - Dec 23'!$A$4:$I$477,9,FALSE)</f>
        <v>2461.92</v>
      </c>
      <c r="I89" s="5">
        <f t="shared" si="9"/>
        <v>2461.92</v>
      </c>
      <c r="J89">
        <v>2120</v>
      </c>
    </row>
    <row r="90" spans="1:10" outlineLevel="2" x14ac:dyDescent="0.3">
      <c r="A90" t="str">
        <f t="shared" si="8"/>
        <v>210413</v>
      </c>
      <c r="C90">
        <v>210413</v>
      </c>
      <c r="D90" t="s">
        <v>87</v>
      </c>
      <c r="F90" s="4">
        <v>0</v>
      </c>
      <c r="G90" s="4">
        <f>VLOOKUP(A90,'[1]Jul 23 - Dec 23'!$A$4:$I$477,9,FALSE)</f>
        <v>-15524.03</v>
      </c>
      <c r="I90" s="5">
        <f t="shared" si="9"/>
        <v>-15524.03</v>
      </c>
      <c r="J90">
        <f>VLOOKUP(A90,'[2]2022 FS'!$A$5:$J$631,10,FALSE)</f>
        <v>2120</v>
      </c>
    </row>
    <row r="91" spans="1:10" outlineLevel="2" x14ac:dyDescent="0.3">
      <c r="A91" t="str">
        <f t="shared" si="8"/>
        <v>80000210413</v>
      </c>
      <c r="B91">
        <v>80000</v>
      </c>
      <c r="C91">
        <v>210413</v>
      </c>
      <c r="D91" t="s">
        <v>87</v>
      </c>
      <c r="E91" t="s">
        <v>17</v>
      </c>
      <c r="F91" s="4">
        <v>0</v>
      </c>
      <c r="G91" s="4">
        <f>VLOOKUP(A91,'[1]Jul 23 - Dec 23'!$A$4:$I$477,9,FALSE)</f>
        <v>15524.03</v>
      </c>
      <c r="I91" s="5">
        <f t="shared" si="9"/>
        <v>15524.03</v>
      </c>
      <c r="J91">
        <f>VLOOKUP(A91,'[2]2022 FS'!$A$5:$J$631,10,FALSE)</f>
        <v>2120</v>
      </c>
    </row>
    <row r="92" spans="1:10" outlineLevel="2" x14ac:dyDescent="0.3">
      <c r="A92" t="str">
        <f t="shared" si="8"/>
        <v>210810</v>
      </c>
      <c r="C92">
        <v>210810</v>
      </c>
      <c r="D92" t="s">
        <v>88</v>
      </c>
      <c r="F92" s="4">
        <v>0</v>
      </c>
      <c r="G92" s="4">
        <f>VLOOKUP(A92,'[1]Jul 23 - Dec 23'!$A$4:$I$477,9,FALSE)</f>
        <v>-31500.2</v>
      </c>
      <c r="I92" s="5">
        <f t="shared" si="9"/>
        <v>-31500.2</v>
      </c>
      <c r="J92">
        <f>VLOOKUP(A92,'[2]2022 FS'!$A$5:$J$631,10,FALSE)</f>
        <v>2120</v>
      </c>
    </row>
    <row r="93" spans="1:10" outlineLevel="2" x14ac:dyDescent="0.3">
      <c r="A93" t="str">
        <f t="shared" si="8"/>
        <v>80000210810</v>
      </c>
      <c r="B93">
        <v>80000</v>
      </c>
      <c r="C93">
        <v>210810</v>
      </c>
      <c r="D93" t="s">
        <v>88</v>
      </c>
      <c r="E93" t="s">
        <v>17</v>
      </c>
      <c r="F93" s="4">
        <v>0</v>
      </c>
      <c r="G93" s="4">
        <f>VLOOKUP(A93,'[1]Jul 23 - Dec 23'!$A$4:$I$477,9,FALSE)</f>
        <v>31181.54</v>
      </c>
      <c r="I93" s="5">
        <f t="shared" si="9"/>
        <v>31181.54</v>
      </c>
      <c r="J93">
        <f>VLOOKUP(A93,'[2]2022 FS'!$A$5:$J$631,10,FALSE)</f>
        <v>2120</v>
      </c>
    </row>
    <row r="94" spans="1:10" outlineLevel="2" x14ac:dyDescent="0.3">
      <c r="A94" t="str">
        <f t="shared" si="8"/>
        <v>210909</v>
      </c>
      <c r="C94">
        <v>210909</v>
      </c>
      <c r="D94" t="s">
        <v>89</v>
      </c>
      <c r="F94" s="4">
        <v>0</v>
      </c>
      <c r="G94" s="4">
        <f>VLOOKUP(A94,'[1]Jul 23 - Dec 23'!$A$4:$I$477,9,FALSE)</f>
        <v>-319399260.19</v>
      </c>
      <c r="I94" s="5">
        <f t="shared" si="9"/>
        <v>-319399260.19</v>
      </c>
      <c r="J94">
        <f>VLOOKUP(A94,'[2]2022 FS'!$A$5:$J$631,10,FALSE)</f>
        <v>2120</v>
      </c>
    </row>
    <row r="95" spans="1:10" outlineLevel="2" x14ac:dyDescent="0.3">
      <c r="A95" t="str">
        <f t="shared" si="8"/>
        <v>80000210909</v>
      </c>
      <c r="B95">
        <v>80000</v>
      </c>
      <c r="C95">
        <v>210909</v>
      </c>
      <c r="D95" t="s">
        <v>89</v>
      </c>
      <c r="E95" t="s">
        <v>17</v>
      </c>
      <c r="F95" s="4">
        <v>0</v>
      </c>
      <c r="G95" s="4">
        <f>VLOOKUP(A95,'[1]Jul 23 - Dec 23'!$A$4:$I$477,9,FALSE)</f>
        <v>78355.070000000007</v>
      </c>
      <c r="I95" s="5">
        <f t="shared" si="9"/>
        <v>78355.070000000007</v>
      </c>
      <c r="J95">
        <f>VLOOKUP(A95,'[2]2022 FS'!$A$5:$J$631,10,FALSE)</f>
        <v>2120</v>
      </c>
    </row>
    <row r="96" spans="1:10" outlineLevel="2" x14ac:dyDescent="0.3">
      <c r="A96" t="str">
        <f t="shared" si="8"/>
        <v>210919</v>
      </c>
      <c r="C96">
        <v>210919</v>
      </c>
      <c r="D96" t="s">
        <v>90</v>
      </c>
      <c r="F96" s="4">
        <v>0</v>
      </c>
      <c r="G96" s="4">
        <f>VLOOKUP(A96,'[1]Jul 23 - Dec 23'!$A$4:$I$477,9,FALSE)</f>
        <v>-218238.87</v>
      </c>
      <c r="I96" s="5">
        <f t="shared" si="9"/>
        <v>-218238.87</v>
      </c>
      <c r="J96">
        <f>VLOOKUP(A96,'[2]2022 FS'!$A$5:$J$631,10,FALSE)</f>
        <v>2120</v>
      </c>
    </row>
    <row r="97" spans="1:10" outlineLevel="2" x14ac:dyDescent="0.3">
      <c r="A97" t="str">
        <f t="shared" si="8"/>
        <v>210989</v>
      </c>
      <c r="C97">
        <v>210989</v>
      </c>
      <c r="D97" t="s">
        <v>91</v>
      </c>
      <c r="F97" s="4">
        <v>0</v>
      </c>
      <c r="G97" s="4">
        <f>VLOOKUP(A97,'[1]Jul 23 - Dec 23'!$A$4:$I$477,9,FALSE)</f>
        <v>-85056.76</v>
      </c>
      <c r="I97" s="5">
        <f t="shared" si="9"/>
        <v>-85056.76</v>
      </c>
      <c r="J97">
        <f>VLOOKUP(A97,'[2]2022 FS'!$A$5:$J$631,10,FALSE)</f>
        <v>2120</v>
      </c>
    </row>
    <row r="98" spans="1:10" outlineLevel="2" x14ac:dyDescent="0.3">
      <c r="A98" t="str">
        <f t="shared" si="8"/>
        <v>220160</v>
      </c>
      <c r="C98">
        <v>220160</v>
      </c>
      <c r="D98" t="s">
        <v>92</v>
      </c>
      <c r="F98" s="4">
        <v>0</v>
      </c>
      <c r="G98" s="4">
        <f>VLOOKUP(A98,'[1]Jul 23 - Dec 23'!$A$4:$I$477,9,FALSE)</f>
        <v>-2.94</v>
      </c>
      <c r="I98" s="5">
        <f t="shared" si="9"/>
        <v>-2.94</v>
      </c>
      <c r="J98">
        <v>2120</v>
      </c>
    </row>
    <row r="99" spans="1:10" outlineLevel="1" x14ac:dyDescent="0.3">
      <c r="F99" s="4"/>
      <c r="G99" s="4"/>
      <c r="I99" s="5">
        <f>SUBTOTAL(9,I85:I98)</f>
        <v>-320246433.60000002</v>
      </c>
      <c r="J99" s="6" t="s">
        <v>93</v>
      </c>
    </row>
    <row r="100" spans="1:10" outlineLevel="2" x14ac:dyDescent="0.3">
      <c r="A100" t="str">
        <f>CONCATENATE(B100,C100)</f>
        <v>209009</v>
      </c>
      <c r="C100">
        <v>209009</v>
      </c>
      <c r="D100" t="s">
        <v>94</v>
      </c>
      <c r="F100" s="4">
        <v>0</v>
      </c>
      <c r="G100" s="4">
        <f>VLOOKUP(A100,'[1]Jul 23 - Dec 23'!$A$4:$I$477,9,FALSE)</f>
        <v>-1628065.36</v>
      </c>
      <c r="I100" s="5">
        <f>F100+G100+H100</f>
        <v>-1628065.36</v>
      </c>
      <c r="J100">
        <f>VLOOKUP(A100,'[2]2022 FS'!$A$5:$J$631,10,FALSE)</f>
        <v>2160</v>
      </c>
    </row>
    <row r="101" spans="1:10" outlineLevel="1" x14ac:dyDescent="0.3">
      <c r="F101" s="4"/>
      <c r="G101" s="4"/>
      <c r="I101" s="5">
        <f>SUBTOTAL(9,I100:I100)</f>
        <v>-1628065.36</v>
      </c>
      <c r="J101" s="6" t="s">
        <v>95</v>
      </c>
    </row>
    <row r="102" spans="1:10" outlineLevel="2" x14ac:dyDescent="0.3">
      <c r="A102" t="str">
        <f t="shared" ref="A102:A109" si="10">CONCATENATE(B102,C102)</f>
        <v>220820</v>
      </c>
      <c r="C102">
        <v>220820</v>
      </c>
      <c r="D102" t="s">
        <v>96</v>
      </c>
      <c r="F102" s="4">
        <v>0</v>
      </c>
      <c r="G102" s="4">
        <f>VLOOKUP(A102,'[1]Jul 23 - Dec 23'!$A$4:$I$477,9,FALSE)</f>
        <v>-541.85</v>
      </c>
      <c r="I102" s="5">
        <f t="shared" ref="I102:I109" si="11">F102+G102+H102</f>
        <v>-541.85</v>
      </c>
      <c r="J102">
        <f>VLOOKUP(A102,'[2]2022 FS'!$A$5:$J$631,10,FALSE)</f>
        <v>2190</v>
      </c>
    </row>
    <row r="103" spans="1:10" outlineLevel="2" x14ac:dyDescent="0.3">
      <c r="A103" t="str">
        <f t="shared" si="10"/>
        <v>80000220820</v>
      </c>
      <c r="B103">
        <v>80000</v>
      </c>
      <c r="C103">
        <v>220820</v>
      </c>
      <c r="D103" t="s">
        <v>96</v>
      </c>
      <c r="E103" t="s">
        <v>17</v>
      </c>
      <c r="F103" s="4">
        <v>0</v>
      </c>
      <c r="G103" s="4">
        <f>VLOOKUP(A103,'[1]Jul 23 - Dec 23'!$A$4:$I$477,9,FALSE)</f>
        <v>541.85</v>
      </c>
      <c r="I103" s="5">
        <f t="shared" si="11"/>
        <v>541.85</v>
      </c>
      <c r="J103">
        <f>VLOOKUP(A103,'[2]2022 FS'!$A$5:$J$631,10,FALSE)</f>
        <v>2190</v>
      </c>
    </row>
    <row r="104" spans="1:10" outlineLevel="2" x14ac:dyDescent="0.3">
      <c r="A104" t="str">
        <f t="shared" si="10"/>
        <v>230010</v>
      </c>
      <c r="C104">
        <v>230010</v>
      </c>
      <c r="D104" t="s">
        <v>97</v>
      </c>
      <c r="F104" s="4">
        <v>0</v>
      </c>
      <c r="G104" s="4">
        <f>VLOOKUP(A104,'[1]Jul 23 - Dec 23'!$A$4:$I$477,9,FALSE)</f>
        <v>-150051.79999999999</v>
      </c>
      <c r="I104" s="5">
        <f t="shared" si="11"/>
        <v>-150051.79999999999</v>
      </c>
      <c r="J104">
        <f>VLOOKUP(A104,'[2]2022 FS'!$A$5:$J$631,10,FALSE)</f>
        <v>2190</v>
      </c>
    </row>
    <row r="105" spans="1:10" outlineLevel="2" x14ac:dyDescent="0.3">
      <c r="A105" t="str">
        <f t="shared" si="10"/>
        <v>230052</v>
      </c>
      <c r="C105">
        <v>230052</v>
      </c>
      <c r="D105" t="s">
        <v>98</v>
      </c>
      <c r="F105" s="4">
        <v>0</v>
      </c>
      <c r="G105" s="4">
        <f>VLOOKUP(A105,'[1]Jul 23 - Dec 23'!$A$4:$I$477,9,FALSE)</f>
        <v>-300000</v>
      </c>
      <c r="I105" s="5">
        <f t="shared" si="11"/>
        <v>-300000</v>
      </c>
      <c r="J105">
        <f>VLOOKUP(A105,'[2]2022 FS'!$A$5:$J$631,10,FALSE)</f>
        <v>2190</v>
      </c>
    </row>
    <row r="106" spans="1:10" outlineLevel="2" x14ac:dyDescent="0.3">
      <c r="A106" t="str">
        <f t="shared" si="10"/>
        <v>230090</v>
      </c>
      <c r="C106">
        <v>230090</v>
      </c>
      <c r="D106" t="s">
        <v>99</v>
      </c>
      <c r="F106" s="4">
        <v>0</v>
      </c>
      <c r="G106" s="4">
        <f>VLOOKUP(A106,'[1]Jul 23 - Dec 23'!$A$4:$I$477,9,FALSE)</f>
        <v>-869932.04</v>
      </c>
      <c r="I106" s="5">
        <f t="shared" si="11"/>
        <v>-869932.04</v>
      </c>
      <c r="J106">
        <f>VLOOKUP(A106,'[2]2022 FS'!$A$5:$J$631,10,FALSE)</f>
        <v>2190</v>
      </c>
    </row>
    <row r="107" spans="1:10" outlineLevel="2" x14ac:dyDescent="0.3">
      <c r="A107" t="str">
        <f t="shared" si="10"/>
        <v>230100</v>
      </c>
      <c r="C107">
        <v>230100</v>
      </c>
      <c r="D107" t="s">
        <v>100</v>
      </c>
      <c r="F107" s="4">
        <v>0</v>
      </c>
      <c r="G107" s="4">
        <f>VLOOKUP(A107,'[1]Jul 23 - Dec 23'!$A$4:$I$477,9,FALSE)</f>
        <v>-259979.67</v>
      </c>
      <c r="I107" s="5">
        <f t="shared" si="11"/>
        <v>-259979.67</v>
      </c>
      <c r="J107">
        <f>VLOOKUP(A107,'[2]2022 FS'!$A$5:$J$631,10,FALSE)</f>
        <v>2190</v>
      </c>
    </row>
    <row r="108" spans="1:10" outlineLevel="2" x14ac:dyDescent="0.3">
      <c r="A108" t="str">
        <f t="shared" si="10"/>
        <v>80000230100</v>
      </c>
      <c r="B108">
        <v>80000</v>
      </c>
      <c r="C108">
        <v>230100</v>
      </c>
      <c r="D108" t="s">
        <v>100</v>
      </c>
      <c r="E108" t="s">
        <v>17</v>
      </c>
      <c r="F108" s="4">
        <v>0</v>
      </c>
      <c r="G108" s="4">
        <f>VLOOKUP(A108,'[1]Jul 23 - Dec 23'!$A$4:$I$477,9,FALSE)</f>
        <v>-0.03</v>
      </c>
      <c r="I108" s="5">
        <f t="shared" si="11"/>
        <v>-0.03</v>
      </c>
      <c r="J108">
        <f>VLOOKUP(A108,'[2]2022 FS'!$A$5:$J$631,10,FALSE)</f>
        <v>2190</v>
      </c>
    </row>
    <row r="109" spans="1:10" outlineLevel="2" x14ac:dyDescent="0.3">
      <c r="A109" t="str">
        <f t="shared" si="10"/>
        <v>263030</v>
      </c>
      <c r="C109">
        <v>263030</v>
      </c>
      <c r="D109" t="s">
        <v>101</v>
      </c>
      <c r="F109" s="4">
        <v>0</v>
      </c>
      <c r="G109" s="4">
        <f>VLOOKUP(A109,'[1]Jul 23 - Dec 23'!$A$4:$I$477,9,FALSE)</f>
        <v>-30615.56</v>
      </c>
      <c r="I109" s="5">
        <f t="shared" si="11"/>
        <v>-30615.56</v>
      </c>
      <c r="J109">
        <f>VLOOKUP(A109,'[2]2022 FS'!$A$5:$J$631,10,FALSE)</f>
        <v>2190</v>
      </c>
    </row>
    <row r="110" spans="1:10" outlineLevel="1" x14ac:dyDescent="0.3">
      <c r="F110" s="4"/>
      <c r="G110" s="4"/>
      <c r="I110" s="5">
        <f>SUBTOTAL(9,I102:I109)</f>
        <v>-1610579.1</v>
      </c>
      <c r="J110" s="6" t="s">
        <v>102</v>
      </c>
    </row>
    <row r="111" spans="1:10" outlineLevel="2" x14ac:dyDescent="0.3">
      <c r="A111" t="str">
        <f t="shared" ref="A111:A128" si="12">CONCATENATE(B111,C111)</f>
        <v>221000</v>
      </c>
      <c r="C111">
        <v>221000</v>
      </c>
      <c r="D111" t="s">
        <v>103</v>
      </c>
      <c r="F111" s="4">
        <v>0</v>
      </c>
      <c r="G111" s="4">
        <f>VLOOKUP(A111,'[1]Jul 23 - Dec 23'!$A$4:$I$477,9,FALSE)</f>
        <v>-395309.03</v>
      </c>
      <c r="I111" s="5">
        <f t="shared" ref="I111:I128" si="13">F111+G111+H111</f>
        <v>-395309.03</v>
      </c>
      <c r="J111">
        <f>VLOOKUP(A111,'[2]2022 FS'!$A$5:$J$631,10,FALSE)</f>
        <v>2220</v>
      </c>
    </row>
    <row r="112" spans="1:10" outlineLevel="2" x14ac:dyDescent="0.3">
      <c r="A112" t="str">
        <f t="shared" si="12"/>
        <v>80000221000</v>
      </c>
      <c r="B112">
        <v>80000</v>
      </c>
      <c r="C112">
        <v>221000</v>
      </c>
      <c r="D112" t="s">
        <v>103</v>
      </c>
      <c r="E112" t="s">
        <v>17</v>
      </c>
      <c r="F112" s="4">
        <v>0</v>
      </c>
      <c r="G112" s="4">
        <f>VLOOKUP(A112,'[1]Jul 23 - Dec 23'!$A$4:$I$477,9,FALSE)</f>
        <v>391701.5</v>
      </c>
      <c r="I112" s="5">
        <f t="shared" si="13"/>
        <v>391701.5</v>
      </c>
      <c r="J112">
        <f>VLOOKUP(A112,'[2]2022 FS'!$A$5:$J$631,10,FALSE)</f>
        <v>2220</v>
      </c>
    </row>
    <row r="113" spans="1:10" outlineLevel="2" x14ac:dyDescent="0.3">
      <c r="A113" t="str">
        <f t="shared" si="12"/>
        <v>230570</v>
      </c>
      <c r="C113">
        <v>230570</v>
      </c>
      <c r="D113" t="s">
        <v>104</v>
      </c>
      <c r="F113" s="4">
        <v>0</v>
      </c>
      <c r="G113" s="4">
        <f>VLOOKUP(A113,'[1]Jul 23 - Dec 23'!$A$4:$I$477,9,FALSE)</f>
        <v>427.92</v>
      </c>
      <c r="I113" s="5">
        <f t="shared" si="13"/>
        <v>427.92</v>
      </c>
      <c r="J113">
        <f>VLOOKUP(A113,'[2]2022 FS'!$A$5:$J$631,10,FALSE)</f>
        <v>2220</v>
      </c>
    </row>
    <row r="114" spans="1:10" outlineLevel="2" x14ac:dyDescent="0.3">
      <c r="A114" t="str">
        <f t="shared" si="12"/>
        <v>230610</v>
      </c>
      <c r="C114">
        <v>230610</v>
      </c>
      <c r="D114" t="s">
        <v>105</v>
      </c>
      <c r="F114" s="4">
        <v>0</v>
      </c>
      <c r="G114" s="4">
        <f>VLOOKUP(A114,'[1]Jul 23 - Dec 23'!$A$4:$I$477,9,FALSE)</f>
        <v>-35881.18</v>
      </c>
      <c r="I114" s="5">
        <f t="shared" si="13"/>
        <v>-35881.18</v>
      </c>
      <c r="J114">
        <f>VLOOKUP(A114,'[2]2022 FS'!$A$5:$J$631,10,FALSE)</f>
        <v>2220</v>
      </c>
    </row>
    <row r="115" spans="1:10" outlineLevel="2" x14ac:dyDescent="0.3">
      <c r="A115" t="str">
        <f t="shared" si="12"/>
        <v>230650</v>
      </c>
      <c r="C115">
        <v>230650</v>
      </c>
      <c r="D115" t="s">
        <v>106</v>
      </c>
      <c r="F115" s="4">
        <v>0</v>
      </c>
      <c r="G115" s="4">
        <f>VLOOKUP(A115,'[1]Jul 23 - Dec 23'!$A$4:$I$477,9,FALSE)</f>
        <v>-1240.1500000000001</v>
      </c>
      <c r="I115" s="5">
        <f t="shared" si="13"/>
        <v>-1240.1500000000001</v>
      </c>
      <c r="J115">
        <f>VLOOKUP(A115,'[2]2022 FS'!$A$5:$J$631,10,FALSE)</f>
        <v>2220</v>
      </c>
    </row>
    <row r="116" spans="1:10" outlineLevel="2" x14ac:dyDescent="0.3">
      <c r="A116" t="str">
        <f t="shared" si="12"/>
        <v>80000230650</v>
      </c>
      <c r="B116">
        <v>80000</v>
      </c>
      <c r="C116">
        <v>230650</v>
      </c>
      <c r="D116" t="s">
        <v>106</v>
      </c>
      <c r="E116" t="s">
        <v>17</v>
      </c>
      <c r="F116" s="4">
        <v>0</v>
      </c>
      <c r="G116" s="4">
        <f>VLOOKUP(A116,'[1]Jul 23 - Dec 23'!$A$4:$I$477,9,FALSE)</f>
        <v>1240.1500000000001</v>
      </c>
      <c r="I116" s="5">
        <f t="shared" si="13"/>
        <v>1240.1500000000001</v>
      </c>
      <c r="J116">
        <f>VLOOKUP(A116,'[2]2022 FS'!$A$5:$J$631,10,FALSE)</f>
        <v>2220</v>
      </c>
    </row>
    <row r="117" spans="1:10" outlineLevel="2" x14ac:dyDescent="0.3">
      <c r="A117" t="str">
        <f t="shared" si="12"/>
        <v>230680</v>
      </c>
      <c r="C117">
        <v>230680</v>
      </c>
      <c r="D117" t="s">
        <v>107</v>
      </c>
      <c r="F117" s="4">
        <v>0</v>
      </c>
      <c r="G117" s="4">
        <f>VLOOKUP(A117,'[1]Jul 23 - Dec 23'!$A$4:$I$477,9,FALSE)</f>
        <v>-108</v>
      </c>
      <c r="I117" s="5">
        <f t="shared" si="13"/>
        <v>-108</v>
      </c>
      <c r="J117">
        <f>VLOOKUP(A117,'[2]2022 FS'!$A$5:$J$631,10,FALSE)</f>
        <v>2220</v>
      </c>
    </row>
    <row r="118" spans="1:10" outlineLevel="2" x14ac:dyDescent="0.3">
      <c r="A118" t="str">
        <f t="shared" si="12"/>
        <v>80000230680</v>
      </c>
      <c r="B118">
        <v>80000</v>
      </c>
      <c r="C118">
        <v>230680</v>
      </c>
      <c r="D118" t="s">
        <v>107</v>
      </c>
      <c r="E118" t="s">
        <v>17</v>
      </c>
      <c r="F118" s="4">
        <v>0</v>
      </c>
      <c r="G118" s="4">
        <f>VLOOKUP(A118,'[1]Jul 23 - Dec 23'!$A$4:$I$477,9,FALSE)</f>
        <v>108</v>
      </c>
      <c r="I118" s="5">
        <f t="shared" si="13"/>
        <v>108</v>
      </c>
      <c r="J118">
        <f>VLOOKUP(A118,'[2]2022 FS'!$A$5:$J$631,10,FALSE)</f>
        <v>2220</v>
      </c>
    </row>
    <row r="119" spans="1:10" outlineLevel="2" x14ac:dyDescent="0.3">
      <c r="A119" t="str">
        <f t="shared" si="12"/>
        <v>230730</v>
      </c>
      <c r="C119">
        <v>230730</v>
      </c>
      <c r="D119" t="s">
        <v>108</v>
      </c>
      <c r="F119" s="4">
        <v>0</v>
      </c>
      <c r="G119" s="4">
        <f>VLOOKUP(A119,'[1]Jul 23 - Dec 23'!$A$4:$I$477,9,FALSE)</f>
        <v>-26603.200000000001</v>
      </c>
      <c r="I119" s="5">
        <f t="shared" si="13"/>
        <v>-26603.200000000001</v>
      </c>
      <c r="J119">
        <f>VLOOKUP(A119,'[2]2022 FS'!$A$5:$J$631,10,FALSE)</f>
        <v>2220</v>
      </c>
    </row>
    <row r="120" spans="1:10" outlineLevel="2" x14ac:dyDescent="0.3">
      <c r="A120" t="str">
        <f t="shared" si="12"/>
        <v>80000230730</v>
      </c>
      <c r="B120">
        <v>80000</v>
      </c>
      <c r="C120">
        <v>230730</v>
      </c>
      <c r="D120" t="s">
        <v>108</v>
      </c>
      <c r="E120" t="s">
        <v>17</v>
      </c>
      <c r="F120" s="4">
        <v>0</v>
      </c>
      <c r="G120" s="4">
        <f>VLOOKUP(A120,'[1]Jul 23 - Dec 23'!$A$4:$I$477,9,FALSE)</f>
        <v>20667.009999999998</v>
      </c>
      <c r="I120" s="5">
        <f t="shared" si="13"/>
        <v>20667.009999999998</v>
      </c>
      <c r="J120">
        <f>VLOOKUP(A120,'[2]2022 FS'!$A$5:$J$631,10,FALSE)</f>
        <v>2220</v>
      </c>
    </row>
    <row r="121" spans="1:10" outlineLevel="2" x14ac:dyDescent="0.3">
      <c r="A121" t="str">
        <f t="shared" si="12"/>
        <v>231010</v>
      </c>
      <c r="C121">
        <v>231010</v>
      </c>
      <c r="D121" t="s">
        <v>109</v>
      </c>
      <c r="F121" s="4">
        <v>0</v>
      </c>
      <c r="G121" s="4">
        <f>VLOOKUP(A121,'[1]Jul 23 - Dec 23'!$A$4:$I$477,9,FALSE)</f>
        <v>-282018.59999999998</v>
      </c>
      <c r="I121" s="5">
        <f t="shared" si="13"/>
        <v>-282018.59999999998</v>
      </c>
      <c r="J121">
        <f>VLOOKUP(A121,'[2]2022 FS'!$A$5:$J$631,10,FALSE)</f>
        <v>2220</v>
      </c>
    </row>
    <row r="122" spans="1:10" outlineLevel="2" x14ac:dyDescent="0.3">
      <c r="A122" t="str">
        <f t="shared" si="12"/>
        <v>231050</v>
      </c>
      <c r="C122">
        <v>231050</v>
      </c>
      <c r="D122" t="s">
        <v>110</v>
      </c>
      <c r="F122" s="4">
        <v>0</v>
      </c>
      <c r="G122" s="4">
        <f>VLOOKUP(A122,'[1]Jul 23 - Dec 23'!$A$4:$I$477,9,FALSE)</f>
        <v>-712712.77</v>
      </c>
      <c r="I122" s="5">
        <f t="shared" si="13"/>
        <v>-712712.77</v>
      </c>
      <c r="J122">
        <f>VLOOKUP(A122,'[2]2022 FS'!$A$5:$J$631,10,FALSE)</f>
        <v>2220</v>
      </c>
    </row>
    <row r="123" spans="1:10" outlineLevel="2" x14ac:dyDescent="0.3">
      <c r="A123" t="str">
        <f t="shared" si="12"/>
        <v>80010231050</v>
      </c>
      <c r="B123">
        <v>80010</v>
      </c>
      <c r="C123">
        <v>231050</v>
      </c>
      <c r="D123" t="s">
        <v>110</v>
      </c>
      <c r="E123" t="s">
        <v>31</v>
      </c>
      <c r="F123" s="4">
        <v>0</v>
      </c>
      <c r="G123" s="4">
        <f>VLOOKUP(A123,'[1]Jul 23 - Dec 23'!$A$4:$I$477,9,FALSE)</f>
        <v>55319.15</v>
      </c>
      <c r="I123" s="5">
        <f t="shared" si="13"/>
        <v>55319.15</v>
      </c>
      <c r="J123">
        <f>VLOOKUP(A123,'[2]2022 FS'!$A$5:$J$631,10,FALSE)</f>
        <v>2220</v>
      </c>
    </row>
    <row r="124" spans="1:10" outlineLevel="2" x14ac:dyDescent="0.3">
      <c r="A124" t="str">
        <f t="shared" si="12"/>
        <v>80050231050</v>
      </c>
      <c r="B124">
        <v>80050</v>
      </c>
      <c r="C124">
        <v>231050</v>
      </c>
      <c r="D124" t="s">
        <v>110</v>
      </c>
      <c r="E124" t="s">
        <v>111</v>
      </c>
      <c r="F124" s="4">
        <v>0</v>
      </c>
      <c r="G124" s="4">
        <f>VLOOKUP(A124,'[1]Jul 23 - Dec 23'!$A$4:$I$477,9,FALSE)</f>
        <v>-55319.15</v>
      </c>
      <c r="I124" s="5">
        <f t="shared" si="13"/>
        <v>-55319.15</v>
      </c>
      <c r="J124">
        <f>VLOOKUP(A124,'[2]2022 FS'!$A$5:$J$631,10,FALSE)</f>
        <v>2220</v>
      </c>
    </row>
    <row r="125" spans="1:10" outlineLevel="2" x14ac:dyDescent="0.3">
      <c r="A125" t="str">
        <f t="shared" si="12"/>
        <v>231100</v>
      </c>
      <c r="C125">
        <v>231100</v>
      </c>
      <c r="D125" t="s">
        <v>112</v>
      </c>
      <c r="F125" s="4">
        <v>0</v>
      </c>
      <c r="G125" s="4">
        <f>VLOOKUP(A125,'[1]Jul 23 - Dec 23'!$A$4:$I$477,9,FALSE)</f>
        <v>-2059105.44</v>
      </c>
      <c r="I125" s="5">
        <f t="shared" si="13"/>
        <v>-2059105.44</v>
      </c>
      <c r="J125">
        <f>VLOOKUP(A125,'[2]2022 FS'!$A$5:$J$631,10,FALSE)</f>
        <v>2220</v>
      </c>
    </row>
    <row r="126" spans="1:10" outlineLevel="2" x14ac:dyDescent="0.3">
      <c r="A126" t="str">
        <f t="shared" si="12"/>
        <v>231101</v>
      </c>
      <c r="C126">
        <v>231101</v>
      </c>
      <c r="D126" t="s">
        <v>113</v>
      </c>
      <c r="F126" s="4">
        <v>0</v>
      </c>
      <c r="G126" s="4">
        <f>VLOOKUP(A126,'[1]Jul 23 - Dec 23'!$A$4:$I$477,9,FALSE)</f>
        <v>-788135.2</v>
      </c>
      <c r="I126" s="5">
        <f t="shared" si="13"/>
        <v>-788135.2</v>
      </c>
      <c r="J126">
        <f>VLOOKUP(A126,'[2]2022 FS'!$A$5:$J$631,10,FALSE)</f>
        <v>2220</v>
      </c>
    </row>
    <row r="127" spans="1:10" outlineLevel="2" x14ac:dyDescent="0.3">
      <c r="A127" t="str">
        <f t="shared" si="12"/>
        <v>83199231101</v>
      </c>
      <c r="B127">
        <v>83199</v>
      </c>
      <c r="C127">
        <v>231101</v>
      </c>
      <c r="D127" t="s">
        <v>113</v>
      </c>
      <c r="E127" t="s">
        <v>114</v>
      </c>
      <c r="F127" s="4">
        <v>0</v>
      </c>
      <c r="G127" s="4">
        <f>VLOOKUP(A127,'[1]Jul 23 - Dec 23'!$A$4:$I$477,9,FALSE)</f>
        <v>848296.2</v>
      </c>
      <c r="I127" s="5">
        <f t="shared" si="13"/>
        <v>848296.2</v>
      </c>
      <c r="J127">
        <f>VLOOKUP(A127,'[2]2022 FS'!$A$5:$J$631,10,FALSE)</f>
        <v>2220</v>
      </c>
    </row>
    <row r="128" spans="1:10" outlineLevel="2" x14ac:dyDescent="0.3">
      <c r="A128" t="str">
        <f t="shared" si="12"/>
        <v>231110</v>
      </c>
      <c r="C128">
        <v>231110</v>
      </c>
      <c r="D128" t="s">
        <v>115</v>
      </c>
      <c r="F128" s="4">
        <v>0</v>
      </c>
      <c r="G128" s="4">
        <f>VLOOKUP(A128,'[1]Jul 23 - Dec 23'!$A$4:$I$477,9,FALSE)</f>
        <v>-16157.78</v>
      </c>
      <c r="I128" s="5">
        <f t="shared" si="13"/>
        <v>-16157.78</v>
      </c>
      <c r="J128">
        <f>VLOOKUP(A128,'[2]2022 FS'!$A$5:$J$631,10,FALSE)</f>
        <v>2220</v>
      </c>
    </row>
    <row r="129" spans="1:10" outlineLevel="1" x14ac:dyDescent="0.3">
      <c r="F129" s="4"/>
      <c r="G129" s="4"/>
      <c r="I129" s="5">
        <f>SUBTOTAL(9,I111:I128)</f>
        <v>-3054830.57</v>
      </c>
      <c r="J129" s="6" t="s">
        <v>116</v>
      </c>
    </row>
    <row r="130" spans="1:10" outlineLevel="2" x14ac:dyDescent="0.3">
      <c r="A130" t="str">
        <f>CONCATENATE(B130,C130)</f>
        <v>257100</v>
      </c>
      <c r="C130">
        <v>257100</v>
      </c>
      <c r="D130" t="s">
        <v>117</v>
      </c>
      <c r="F130" s="4">
        <v>0</v>
      </c>
      <c r="G130" s="4">
        <f>VLOOKUP(A130,'[1]Jul 23 - Dec 23'!$A$4:$I$477,9,FALSE)</f>
        <v>-988867.04</v>
      </c>
      <c r="I130" s="5">
        <f>F130+G130+H130</f>
        <v>-988867.04</v>
      </c>
      <c r="J130">
        <f>VLOOKUP(A130,'[2]2022 FS'!$A$5:$J$631,10,FALSE)</f>
        <v>2230</v>
      </c>
    </row>
    <row r="131" spans="1:10" outlineLevel="2" x14ac:dyDescent="0.3">
      <c r="A131" t="str">
        <f>CONCATENATE(B131,C131)</f>
        <v>80000257100</v>
      </c>
      <c r="B131">
        <v>80000</v>
      </c>
      <c r="C131">
        <v>257100</v>
      </c>
      <c r="D131" t="s">
        <v>117</v>
      </c>
      <c r="E131" t="s">
        <v>17</v>
      </c>
      <c r="F131" s="4">
        <v>0</v>
      </c>
      <c r="G131" s="4">
        <f>VLOOKUP(A131,'[1]Jul 23 - Dec 23'!$A$4:$I$477,9,FALSE)</f>
        <v>988867.04</v>
      </c>
      <c r="I131" s="5">
        <f>F131+G131+H131</f>
        <v>988867.04</v>
      </c>
      <c r="J131">
        <f>VLOOKUP(A131,'[2]2022 FS'!$A$5:$J$631,10,FALSE)</f>
        <v>2230</v>
      </c>
    </row>
    <row r="132" spans="1:10" outlineLevel="1" x14ac:dyDescent="0.3">
      <c r="F132" s="4"/>
      <c r="G132" s="4"/>
      <c r="I132" s="5">
        <f>SUBTOTAL(9,I130:I131)</f>
        <v>0</v>
      </c>
      <c r="J132" s="6" t="s">
        <v>118</v>
      </c>
    </row>
    <row r="133" spans="1:10" outlineLevel="2" x14ac:dyDescent="0.3">
      <c r="A133" t="str">
        <f>CONCATENATE(B133,C133)</f>
        <v>199009</v>
      </c>
      <c r="C133">
        <v>199009</v>
      </c>
      <c r="D133" t="s">
        <v>119</v>
      </c>
      <c r="F133" s="4">
        <v>0</v>
      </c>
      <c r="G133" s="4">
        <f>VLOOKUP(A133,'[1]Jul 23 - Dec 23'!$A$4:$I$477,9,FALSE)</f>
        <v>7851216.5</v>
      </c>
      <c r="I133" s="5">
        <f>F133+G133+H133</f>
        <v>7851216.5</v>
      </c>
      <c r="J133">
        <f>VLOOKUP(A133,'[2]2022 FS'!$A$5:$J$631,10,FALSE)</f>
        <v>2330</v>
      </c>
    </row>
    <row r="134" spans="1:10" outlineLevel="2" x14ac:dyDescent="0.3">
      <c r="A134" t="str">
        <f>CONCATENATE(B134,C134)</f>
        <v>259009</v>
      </c>
      <c r="C134">
        <v>259009</v>
      </c>
      <c r="D134" t="s">
        <v>120</v>
      </c>
      <c r="F134" s="4">
        <v>0</v>
      </c>
      <c r="G134" s="4">
        <f>VLOOKUP(A134,'[1]Jul 23 - Dec 23'!$A$4:$I$477,9,FALSE)</f>
        <v>-69327914.709999993</v>
      </c>
      <c r="I134" s="5">
        <f>F134+G134+H134</f>
        <v>-69327914.709999993</v>
      </c>
      <c r="J134">
        <f>VLOOKUP(A134,'[2]2022 FS'!$A$5:$J$631,10,FALSE)</f>
        <v>2330</v>
      </c>
    </row>
    <row r="135" spans="1:10" outlineLevel="2" x14ac:dyDescent="0.3">
      <c r="A135" t="str">
        <f>CONCATENATE(B135,C135)</f>
        <v>80000259009</v>
      </c>
      <c r="B135">
        <v>80000</v>
      </c>
      <c r="C135">
        <v>259009</v>
      </c>
      <c r="D135" t="s">
        <v>120</v>
      </c>
      <c r="E135" t="s">
        <v>17</v>
      </c>
      <c r="F135" s="4">
        <v>0</v>
      </c>
      <c r="G135" s="4">
        <f>VLOOKUP(A135,'[1]Jul 23 - Dec 23'!$A$4:$I$477,9,FALSE)</f>
        <v>-10068283</v>
      </c>
      <c r="I135" s="5">
        <f>F135+G135+H135</f>
        <v>-10068283</v>
      </c>
      <c r="J135">
        <f>VLOOKUP(A135,'[2]2022 FS'!$A$5:$J$631,10,FALSE)</f>
        <v>2330</v>
      </c>
    </row>
    <row r="136" spans="1:10" outlineLevel="2" x14ac:dyDescent="0.3">
      <c r="A136" t="str">
        <f>CONCATENATE(B136,C136)</f>
        <v>80010259009</v>
      </c>
      <c r="B136">
        <v>80010</v>
      </c>
      <c r="C136">
        <v>259009</v>
      </c>
      <c r="D136" t="s">
        <v>120</v>
      </c>
      <c r="E136" t="s">
        <v>31</v>
      </c>
      <c r="F136" s="4">
        <v>0</v>
      </c>
      <c r="G136" s="4">
        <f>VLOOKUP(A136,'[1]Jul 23 - Dec 23'!$A$4:$I$477,9,FALSE)</f>
        <v>71458</v>
      </c>
      <c r="I136" s="5">
        <f>F136+G136+H136</f>
        <v>71458</v>
      </c>
      <c r="J136">
        <f>VLOOKUP(A136,'[2]2022 FS'!$A$5:$J$631,10,FALSE)</f>
        <v>2330</v>
      </c>
    </row>
    <row r="137" spans="1:10" outlineLevel="1" x14ac:dyDescent="0.3">
      <c r="F137" s="4"/>
      <c r="G137" s="4"/>
      <c r="I137" s="5">
        <f>SUBTOTAL(9,I133:I136)</f>
        <v>-71473523.209999993</v>
      </c>
      <c r="J137" s="6" t="s">
        <v>121</v>
      </c>
    </row>
    <row r="138" spans="1:10" outlineLevel="2" x14ac:dyDescent="0.3">
      <c r="A138" t="str">
        <f t="shared" ref="A138:A182" si="14">CONCATENATE(B138,C138)</f>
        <v>270000</v>
      </c>
      <c r="C138">
        <v>270000</v>
      </c>
      <c r="D138" t="s">
        <v>122</v>
      </c>
      <c r="F138" s="4">
        <v>0</v>
      </c>
      <c r="G138" s="4">
        <f>VLOOKUP(A138,'[1]Jul 23 - Dec 23'!$A$4:$I$477,9,FALSE)</f>
        <v>88664475.890000001</v>
      </c>
      <c r="H138" s="9">
        <f>-3404731.17-144069.6+28652.5-15649.02</f>
        <v>-3535797.29</v>
      </c>
      <c r="I138" s="5">
        <f t="shared" ref="I138:I182" si="15">F138+G138+H138</f>
        <v>85128678.599999994</v>
      </c>
      <c r="J138">
        <f>VLOOKUP(A138,'[2]2022 FS'!$A$5:$J$631,10,FALSE)</f>
        <v>2410</v>
      </c>
    </row>
    <row r="139" spans="1:10" outlineLevel="2" x14ac:dyDescent="0.3">
      <c r="A139" t="str">
        <f t="shared" si="14"/>
        <v>10005270000</v>
      </c>
      <c r="B139">
        <v>10005</v>
      </c>
      <c r="C139">
        <v>270000</v>
      </c>
      <c r="D139" t="s">
        <v>122</v>
      </c>
      <c r="E139" t="s">
        <v>123</v>
      </c>
      <c r="F139" s="4">
        <v>0</v>
      </c>
      <c r="G139" s="4">
        <f>VLOOKUP(A139,'[1]Jul 23 - Dec 23'!$A$4:$I$477,9,FALSE)</f>
        <v>323612.71999999997</v>
      </c>
      <c r="I139" s="5">
        <f t="shared" si="15"/>
        <v>323612.71999999997</v>
      </c>
      <c r="J139">
        <f>VLOOKUP(A139,'[2]2022 FS'!$A$5:$J$631,10,FALSE)</f>
        <v>2410</v>
      </c>
    </row>
    <row r="140" spans="1:10" outlineLevel="2" x14ac:dyDescent="0.3">
      <c r="A140" t="str">
        <f t="shared" si="14"/>
        <v>23300270000</v>
      </c>
      <c r="B140">
        <v>23300</v>
      </c>
      <c r="C140">
        <v>270000</v>
      </c>
      <c r="D140" t="s">
        <v>122</v>
      </c>
      <c r="E140" t="s">
        <v>124</v>
      </c>
      <c r="F140" s="4">
        <v>0</v>
      </c>
      <c r="G140" s="4">
        <f>VLOOKUP(A140,'[1]Jul 23 - Dec 23'!$A$4:$I$477,9,FALSE)</f>
        <v>95.77</v>
      </c>
      <c r="I140" s="5">
        <f t="shared" si="15"/>
        <v>95.77</v>
      </c>
      <c r="J140">
        <f>VLOOKUP(A140,'[2]2022 FS'!$A$5:$J$631,10,FALSE)</f>
        <v>2410</v>
      </c>
    </row>
    <row r="141" spans="1:10" outlineLevel="2" x14ac:dyDescent="0.3">
      <c r="A141" t="str">
        <f t="shared" si="14"/>
        <v>23900270000</v>
      </c>
      <c r="B141">
        <v>23900</v>
      </c>
      <c r="C141">
        <v>270000</v>
      </c>
      <c r="D141" t="s">
        <v>122</v>
      </c>
      <c r="E141" t="s">
        <v>125</v>
      </c>
      <c r="F141" s="4">
        <v>0</v>
      </c>
      <c r="G141" s="4">
        <f>VLOOKUP(A141,'[1]Jul 23 - Dec 23'!$A$4:$I$477,9,FALSE)</f>
        <v>3998.9</v>
      </c>
      <c r="I141" s="5">
        <f t="shared" si="15"/>
        <v>3998.9</v>
      </c>
      <c r="J141">
        <f>VLOOKUP(A141,'[2]2022 FS'!$A$5:$J$631,10,FALSE)</f>
        <v>2410</v>
      </c>
    </row>
    <row r="142" spans="1:10" outlineLevel="2" x14ac:dyDescent="0.3">
      <c r="A142" t="str">
        <f t="shared" si="14"/>
        <v>43005270000</v>
      </c>
      <c r="B142">
        <v>43005</v>
      </c>
      <c r="C142">
        <v>270000</v>
      </c>
      <c r="D142" t="s">
        <v>122</v>
      </c>
      <c r="E142" t="s">
        <v>126</v>
      </c>
      <c r="F142" s="4">
        <v>0</v>
      </c>
      <c r="G142" s="4">
        <f>VLOOKUP(A142,'[1]Jul 23 - Dec 23'!$A$4:$I$477,9,FALSE)</f>
        <v>-330552.39</v>
      </c>
      <c r="I142" s="5">
        <f t="shared" si="15"/>
        <v>-330552.39</v>
      </c>
      <c r="J142">
        <f>VLOOKUP(A142,'[2]2022 FS'!$A$5:$J$631,10,FALSE)</f>
        <v>2410</v>
      </c>
    </row>
    <row r="143" spans="1:10" outlineLevel="2" x14ac:dyDescent="0.3">
      <c r="A143" t="str">
        <f t="shared" si="14"/>
        <v>43100270000</v>
      </c>
      <c r="B143">
        <v>43100</v>
      </c>
      <c r="C143">
        <v>270000</v>
      </c>
      <c r="D143" t="s">
        <v>122</v>
      </c>
      <c r="E143" t="s">
        <v>127</v>
      </c>
      <c r="F143" s="4">
        <v>0</v>
      </c>
      <c r="G143" s="4">
        <f>VLOOKUP(A143,'[1]Jul 23 - Dec 23'!$A$4:$I$477,9,FALSE)</f>
        <v>3252.32</v>
      </c>
      <c r="I143" s="5">
        <f t="shared" si="15"/>
        <v>3252.32</v>
      </c>
      <c r="J143">
        <f>VLOOKUP(A143,'[2]2022 FS'!$A$5:$J$631,10,FALSE)</f>
        <v>2410</v>
      </c>
    </row>
    <row r="144" spans="1:10" outlineLevel="2" x14ac:dyDescent="0.3">
      <c r="A144" t="str">
        <f t="shared" si="14"/>
        <v>58252270000</v>
      </c>
      <c r="B144">
        <v>58252</v>
      </c>
      <c r="C144">
        <v>270000</v>
      </c>
      <c r="D144" t="s">
        <v>122</v>
      </c>
      <c r="E144" t="s">
        <v>43</v>
      </c>
      <c r="F144" s="4">
        <v>0</v>
      </c>
      <c r="G144" s="4">
        <f>VLOOKUP(A144,'[1]Jul 23 - Dec 23'!$A$4:$I$477,9,FALSE)</f>
        <v>19250.060000000001</v>
      </c>
      <c r="I144" s="5">
        <f t="shared" si="15"/>
        <v>19250.060000000001</v>
      </c>
      <c r="J144">
        <f>VLOOKUP(A144,'[2]2022 FS'!$A$5:$J$631,10,FALSE)</f>
        <v>2410</v>
      </c>
    </row>
    <row r="145" spans="1:10" outlineLevel="2" x14ac:dyDescent="0.3">
      <c r="A145" t="str">
        <f t="shared" si="14"/>
        <v>58253270000</v>
      </c>
      <c r="B145">
        <v>58253</v>
      </c>
      <c r="C145">
        <v>270000</v>
      </c>
      <c r="D145" t="s">
        <v>122</v>
      </c>
      <c r="E145" t="s">
        <v>44</v>
      </c>
      <c r="F145" s="4">
        <v>0</v>
      </c>
      <c r="G145" s="4">
        <f>VLOOKUP(A145,'[1]Jul 23 - Dec 23'!$A$4:$I$477,9,FALSE)</f>
        <v>130220.2</v>
      </c>
      <c r="I145" s="5">
        <f t="shared" si="15"/>
        <v>130220.2</v>
      </c>
      <c r="J145">
        <f>VLOOKUP(A145,'[2]2022 FS'!$A$5:$J$631,10,FALSE)</f>
        <v>2410</v>
      </c>
    </row>
    <row r="146" spans="1:10" outlineLevel="2" x14ac:dyDescent="0.3">
      <c r="A146" t="str">
        <f t="shared" si="14"/>
        <v>75900270000</v>
      </c>
      <c r="B146">
        <v>75900</v>
      </c>
      <c r="C146">
        <v>270000</v>
      </c>
      <c r="D146" t="s">
        <v>122</v>
      </c>
      <c r="E146" t="s">
        <v>128</v>
      </c>
      <c r="F146" s="4">
        <v>0</v>
      </c>
      <c r="G146" s="4">
        <f>VLOOKUP(A146,'[1]Jul 23 - Dec 23'!$A$4:$I$477,9,FALSE)</f>
        <v>140293.21</v>
      </c>
      <c r="I146" s="5">
        <f t="shared" si="15"/>
        <v>140293.21</v>
      </c>
      <c r="J146">
        <f>VLOOKUP(A146,'[2]2022 FS'!$A$5:$J$631,10,FALSE)</f>
        <v>2410</v>
      </c>
    </row>
    <row r="147" spans="1:10" outlineLevel="2" x14ac:dyDescent="0.3">
      <c r="A147" t="str">
        <f t="shared" si="14"/>
        <v>76099270000</v>
      </c>
      <c r="B147">
        <v>76099</v>
      </c>
      <c r="C147">
        <v>270000</v>
      </c>
      <c r="D147" t="s">
        <v>122</v>
      </c>
      <c r="E147" t="s">
        <v>129</v>
      </c>
      <c r="F147" s="4">
        <v>0</v>
      </c>
      <c r="G147" s="4">
        <f>VLOOKUP(A147,'[1]Jul 23 - Dec 23'!$A$4:$I$477,9,FALSE)</f>
        <v>-395588.01</v>
      </c>
      <c r="I147" s="5">
        <f t="shared" si="15"/>
        <v>-395588.01</v>
      </c>
      <c r="J147">
        <f>VLOOKUP(A147,'[2]2022 FS'!$A$5:$J$631,10,FALSE)</f>
        <v>2410</v>
      </c>
    </row>
    <row r="148" spans="1:10" outlineLevel="2" x14ac:dyDescent="0.3">
      <c r="A148" t="str">
        <f t="shared" si="14"/>
        <v>76300270000</v>
      </c>
      <c r="B148">
        <v>76300</v>
      </c>
      <c r="C148">
        <v>270000</v>
      </c>
      <c r="D148" t="s">
        <v>122</v>
      </c>
      <c r="E148" t="s">
        <v>130</v>
      </c>
      <c r="F148" s="4">
        <v>0</v>
      </c>
      <c r="G148" s="4">
        <f>VLOOKUP(A148,'[1]Jul 23 - Dec 23'!$A$4:$I$477,9,FALSE)</f>
        <v>-15.05</v>
      </c>
      <c r="I148" s="5">
        <f t="shared" si="15"/>
        <v>-15.05</v>
      </c>
      <c r="J148">
        <f>VLOOKUP(A148,'[2]2022 FS'!$A$5:$J$631,10,FALSE)</f>
        <v>2410</v>
      </c>
    </row>
    <row r="149" spans="1:10" outlineLevel="2" x14ac:dyDescent="0.3">
      <c r="A149" t="str">
        <f t="shared" si="14"/>
        <v>76500270000</v>
      </c>
      <c r="B149">
        <v>76500</v>
      </c>
      <c r="C149">
        <v>270000</v>
      </c>
      <c r="D149" t="s">
        <v>122</v>
      </c>
      <c r="E149" t="s">
        <v>131</v>
      </c>
      <c r="F149" s="4">
        <v>0</v>
      </c>
      <c r="G149" s="4">
        <f>VLOOKUP(A149,'[1]Jul 23 - Dec 23'!$A$4:$I$477,9,FALSE)</f>
        <v>572.75</v>
      </c>
      <c r="I149" s="5">
        <f t="shared" si="15"/>
        <v>572.75</v>
      </c>
      <c r="J149">
        <f>VLOOKUP(A149,'[2]2022 FS'!$A$5:$J$631,10,FALSE)</f>
        <v>2410</v>
      </c>
    </row>
    <row r="150" spans="1:10" outlineLevel="2" x14ac:dyDescent="0.3">
      <c r="A150" t="str">
        <f t="shared" si="14"/>
        <v>76900270000</v>
      </c>
      <c r="B150">
        <v>76900</v>
      </c>
      <c r="C150">
        <v>270000</v>
      </c>
      <c r="D150" t="s">
        <v>122</v>
      </c>
      <c r="E150" t="s">
        <v>132</v>
      </c>
      <c r="F150" s="4">
        <v>0</v>
      </c>
      <c r="G150" s="4">
        <f>VLOOKUP(A150,'[1]Jul 23 - Dec 23'!$A$4:$I$477,9,FALSE)</f>
        <v>187672.16</v>
      </c>
      <c r="I150" s="5">
        <f t="shared" si="15"/>
        <v>187672.16</v>
      </c>
      <c r="J150">
        <f>VLOOKUP(A150,'[2]2022 FS'!$A$5:$J$631,10,FALSE)</f>
        <v>2410</v>
      </c>
    </row>
    <row r="151" spans="1:10" outlineLevel="2" x14ac:dyDescent="0.3">
      <c r="A151" t="str">
        <f t="shared" si="14"/>
        <v>77500270000</v>
      </c>
      <c r="B151">
        <v>77500</v>
      </c>
      <c r="C151">
        <v>270000</v>
      </c>
      <c r="D151" t="s">
        <v>122</v>
      </c>
      <c r="E151" t="s">
        <v>133</v>
      </c>
      <c r="F151" s="4">
        <v>0</v>
      </c>
      <c r="G151" s="4">
        <f>VLOOKUP(A151,'[1]Jul 23 - Dec 23'!$A$4:$I$477,9,FALSE)</f>
        <v>-331.16</v>
      </c>
      <c r="I151" s="5">
        <f t="shared" si="15"/>
        <v>-331.16</v>
      </c>
      <c r="J151">
        <f>VLOOKUP(A151,'[2]2022 FS'!$A$5:$J$631,10,FALSE)</f>
        <v>2410</v>
      </c>
    </row>
    <row r="152" spans="1:10" outlineLevel="2" x14ac:dyDescent="0.3">
      <c r="A152" t="str">
        <f t="shared" si="14"/>
        <v>78700270000</v>
      </c>
      <c r="B152">
        <v>78700</v>
      </c>
      <c r="C152">
        <v>270000</v>
      </c>
      <c r="D152" t="s">
        <v>122</v>
      </c>
      <c r="E152" t="s">
        <v>134</v>
      </c>
      <c r="F152" s="4">
        <v>0</v>
      </c>
      <c r="G152" s="4">
        <f>VLOOKUP(A152,'[1]Jul 23 - Dec 23'!$A$4:$I$477,9,FALSE)</f>
        <v>86377.78</v>
      </c>
      <c r="I152" s="5">
        <f t="shared" si="15"/>
        <v>86377.78</v>
      </c>
      <c r="J152">
        <f>VLOOKUP(A152,'[2]2022 FS'!$A$5:$J$631,10,FALSE)</f>
        <v>2410</v>
      </c>
    </row>
    <row r="153" spans="1:10" outlineLevel="2" x14ac:dyDescent="0.3">
      <c r="A153" t="str">
        <f t="shared" si="14"/>
        <v>80000270000</v>
      </c>
      <c r="B153">
        <v>80000</v>
      </c>
      <c r="C153">
        <v>270000</v>
      </c>
      <c r="D153" t="s">
        <v>122</v>
      </c>
      <c r="E153" t="s">
        <v>17</v>
      </c>
      <c r="F153" s="4">
        <v>0</v>
      </c>
      <c r="G153" s="4">
        <f>VLOOKUP(A153,'[1]Jul 23 - Dec 23'!$A$4:$I$477,9,FALSE)</f>
        <v>4870616.76</v>
      </c>
      <c r="I153" s="5">
        <f t="shared" si="15"/>
        <v>4870616.76</v>
      </c>
      <c r="J153">
        <f>VLOOKUP(A153,'[2]2022 FS'!$A$5:$J$631,10,FALSE)</f>
        <v>2410</v>
      </c>
    </row>
    <row r="154" spans="1:10" outlineLevel="2" x14ac:dyDescent="0.3">
      <c r="A154" t="str">
        <f t="shared" si="14"/>
        <v>80010270000</v>
      </c>
      <c r="B154">
        <v>80010</v>
      </c>
      <c r="C154">
        <v>270000</v>
      </c>
      <c r="D154" t="s">
        <v>122</v>
      </c>
      <c r="E154" t="s">
        <v>31</v>
      </c>
      <c r="F154" s="4">
        <v>0</v>
      </c>
      <c r="G154" s="4">
        <f>VLOOKUP(A154,'[1]Jul 23 - Dec 23'!$A$4:$I$477,9,FALSE)</f>
        <v>-21558065.379999999</v>
      </c>
      <c r="I154" s="5">
        <f t="shared" si="15"/>
        <v>-21558065.379999999</v>
      </c>
      <c r="J154">
        <f>VLOOKUP(A154,'[2]2022 FS'!$A$5:$J$631,10,FALSE)</f>
        <v>2410</v>
      </c>
    </row>
    <row r="155" spans="1:10" outlineLevel="2" x14ac:dyDescent="0.3">
      <c r="A155" t="str">
        <f t="shared" si="14"/>
        <v>80019270000</v>
      </c>
      <c r="B155">
        <v>80019</v>
      </c>
      <c r="C155">
        <v>270000</v>
      </c>
      <c r="D155" t="s">
        <v>122</v>
      </c>
      <c r="E155" t="s">
        <v>135</v>
      </c>
      <c r="F155" s="4">
        <v>0</v>
      </c>
      <c r="G155" s="4">
        <f>VLOOKUP(A155,'[1]Jul 23 - Dec 23'!$A$4:$I$477,9,FALSE)</f>
        <v>1014376.38</v>
      </c>
      <c r="I155" s="5">
        <f t="shared" si="15"/>
        <v>1014376.38</v>
      </c>
      <c r="J155">
        <f>VLOOKUP(A155,'[2]2022 FS'!$A$5:$J$631,10,FALSE)</f>
        <v>2410</v>
      </c>
    </row>
    <row r="156" spans="1:10" outlineLevel="2" x14ac:dyDescent="0.3">
      <c r="A156" t="str">
        <f t="shared" si="14"/>
        <v>80022270000</v>
      </c>
      <c r="B156">
        <v>80022</v>
      </c>
      <c r="C156">
        <v>270000</v>
      </c>
      <c r="D156" t="s">
        <v>122</v>
      </c>
      <c r="E156" t="s">
        <v>136</v>
      </c>
      <c r="F156" s="4">
        <v>0</v>
      </c>
      <c r="G156" s="4">
        <f>VLOOKUP(A156,'[1]Jul 23 - Dec 23'!$A$4:$I$477,9,FALSE)</f>
        <v>-112656.42</v>
      </c>
      <c r="I156" s="5">
        <f t="shared" si="15"/>
        <v>-112656.42</v>
      </c>
      <c r="J156">
        <f>VLOOKUP(A156,'[2]2022 FS'!$A$5:$J$631,10,FALSE)</f>
        <v>2410</v>
      </c>
    </row>
    <row r="157" spans="1:10" outlineLevel="2" x14ac:dyDescent="0.3">
      <c r="A157" t="str">
        <f t="shared" si="14"/>
        <v>80038270000</v>
      </c>
      <c r="B157">
        <v>80038</v>
      </c>
      <c r="C157">
        <v>270000</v>
      </c>
      <c r="D157" t="s">
        <v>122</v>
      </c>
      <c r="E157" t="s">
        <v>137</v>
      </c>
      <c r="F157" s="4">
        <v>0</v>
      </c>
      <c r="G157" s="4">
        <f>VLOOKUP(A157,'[1]Jul 23 - Dec 23'!$A$4:$I$477,9,FALSE)</f>
        <v>451.82</v>
      </c>
      <c r="I157" s="5">
        <f t="shared" si="15"/>
        <v>451.82</v>
      </c>
      <c r="J157">
        <f>VLOOKUP(A157,'[2]2022 FS'!$A$5:$J$631,10,FALSE)</f>
        <v>2410</v>
      </c>
    </row>
    <row r="158" spans="1:10" outlineLevel="2" x14ac:dyDescent="0.3">
      <c r="A158" t="str">
        <f t="shared" si="14"/>
        <v>80039270000</v>
      </c>
      <c r="B158">
        <v>80039</v>
      </c>
      <c r="C158">
        <v>270000</v>
      </c>
      <c r="D158" t="s">
        <v>122</v>
      </c>
      <c r="E158" t="s">
        <v>138</v>
      </c>
      <c r="F158" s="4">
        <v>0</v>
      </c>
      <c r="G158" s="4">
        <f>VLOOKUP(A158,'[1]Jul 23 - Dec 23'!$A$4:$I$477,9,FALSE)</f>
        <v>6</v>
      </c>
      <c r="I158" s="5">
        <f t="shared" si="15"/>
        <v>6</v>
      </c>
      <c r="J158">
        <f>VLOOKUP(A158,'[2]2022 FS'!$A$5:$J$631,10,FALSE)</f>
        <v>2410</v>
      </c>
    </row>
    <row r="159" spans="1:10" outlineLevel="2" x14ac:dyDescent="0.3">
      <c r="A159" t="str">
        <f t="shared" si="14"/>
        <v>80050270000</v>
      </c>
      <c r="B159">
        <v>80050</v>
      </c>
      <c r="C159">
        <v>270000</v>
      </c>
      <c r="D159" t="s">
        <v>122</v>
      </c>
      <c r="E159" t="s">
        <v>111</v>
      </c>
      <c r="F159" s="4">
        <v>0</v>
      </c>
      <c r="G159" s="4">
        <f>VLOOKUP(A159,'[1]Jul 23 - Dec 23'!$A$4:$I$477,9,FALSE)</f>
        <v>-219985.76</v>
      </c>
      <c r="I159" s="5">
        <f t="shared" si="15"/>
        <v>-219985.76</v>
      </c>
      <c r="J159">
        <f>VLOOKUP(A159,'[2]2022 FS'!$A$5:$J$631,10,FALSE)</f>
        <v>2410</v>
      </c>
    </row>
    <row r="160" spans="1:10" outlineLevel="2" x14ac:dyDescent="0.3">
      <c r="A160" t="str">
        <f t="shared" si="14"/>
        <v>80051270000</v>
      </c>
      <c r="B160">
        <v>80051</v>
      </c>
      <c r="C160">
        <v>270000</v>
      </c>
      <c r="D160" t="s">
        <v>122</v>
      </c>
      <c r="E160" t="s">
        <v>139</v>
      </c>
      <c r="F160" s="4">
        <v>0</v>
      </c>
      <c r="G160" s="4">
        <f>VLOOKUP(A160,'[1]Jul 23 - Dec 23'!$A$4:$I$477,9,FALSE)</f>
        <v>53712</v>
      </c>
      <c r="I160" s="5">
        <f t="shared" si="15"/>
        <v>53712</v>
      </c>
      <c r="J160">
        <f>VLOOKUP(A160,'[2]2022 FS'!$A$5:$J$631,10,FALSE)</f>
        <v>2410</v>
      </c>
    </row>
    <row r="161" spans="1:10" outlineLevel="2" x14ac:dyDescent="0.3">
      <c r="A161" t="str">
        <f t="shared" si="14"/>
        <v>80052270000</v>
      </c>
      <c r="B161">
        <v>80052</v>
      </c>
      <c r="C161">
        <v>270000</v>
      </c>
      <c r="D161" t="s">
        <v>122</v>
      </c>
      <c r="E161" t="s">
        <v>140</v>
      </c>
      <c r="F161" s="4">
        <v>0</v>
      </c>
      <c r="G161" s="4">
        <f>VLOOKUP(A161,'[1]Jul 23 - Dec 23'!$A$4:$I$477,9,FALSE)</f>
        <v>11532.07</v>
      </c>
      <c r="I161" s="5">
        <f t="shared" si="15"/>
        <v>11532.07</v>
      </c>
      <c r="J161">
        <f>VLOOKUP(A161,'[2]2022 FS'!$A$5:$J$631,10,FALSE)</f>
        <v>2410</v>
      </c>
    </row>
    <row r="162" spans="1:10" outlineLevel="2" x14ac:dyDescent="0.3">
      <c r="A162" t="str">
        <f t="shared" si="14"/>
        <v>80053270000</v>
      </c>
      <c r="B162">
        <v>80053</v>
      </c>
      <c r="C162">
        <v>270000</v>
      </c>
      <c r="D162" t="s">
        <v>122</v>
      </c>
      <c r="E162" t="s">
        <v>141</v>
      </c>
      <c r="F162" s="4">
        <v>0</v>
      </c>
      <c r="G162" s="4">
        <f>VLOOKUP(A162,'[1]Jul 23 - Dec 23'!$A$4:$I$477,9,FALSE)</f>
        <v>-289974.05</v>
      </c>
      <c r="I162" s="5">
        <f t="shared" si="15"/>
        <v>-289974.05</v>
      </c>
      <c r="J162">
        <f>VLOOKUP(A162,'[2]2022 FS'!$A$5:$J$631,10,FALSE)</f>
        <v>2410</v>
      </c>
    </row>
    <row r="163" spans="1:10" outlineLevel="2" x14ac:dyDescent="0.3">
      <c r="A163" t="str">
        <f t="shared" si="14"/>
        <v>80054270000</v>
      </c>
      <c r="B163">
        <v>80054</v>
      </c>
      <c r="C163">
        <v>270000</v>
      </c>
      <c r="D163" t="s">
        <v>122</v>
      </c>
      <c r="E163" t="s">
        <v>142</v>
      </c>
      <c r="F163" s="4">
        <v>0</v>
      </c>
      <c r="G163" s="4">
        <f>VLOOKUP(A163,'[1]Jul 23 - Dec 23'!$A$4:$I$477,9,FALSE)</f>
        <v>25497.79</v>
      </c>
      <c r="I163" s="5">
        <f t="shared" si="15"/>
        <v>25497.79</v>
      </c>
      <c r="J163">
        <f>VLOOKUP(A163,'[2]2022 FS'!$A$5:$J$631,10,FALSE)</f>
        <v>2410</v>
      </c>
    </row>
    <row r="164" spans="1:10" outlineLevel="2" x14ac:dyDescent="0.3">
      <c r="A164" t="str">
        <f t="shared" si="14"/>
        <v>80056270000</v>
      </c>
      <c r="B164">
        <v>80056</v>
      </c>
      <c r="C164">
        <v>270000</v>
      </c>
      <c r="D164" t="s">
        <v>122</v>
      </c>
      <c r="E164" t="s">
        <v>143</v>
      </c>
      <c r="F164" s="4">
        <v>0</v>
      </c>
      <c r="G164" s="4">
        <f>VLOOKUP(A164,'[1]Jul 23 - Dec 23'!$A$4:$I$477,9,FALSE)</f>
        <v>-224121.29</v>
      </c>
      <c r="I164" s="5">
        <f t="shared" si="15"/>
        <v>-224121.29</v>
      </c>
      <c r="J164">
        <f>VLOOKUP(A164,'[2]2022 FS'!$A$5:$J$631,10,FALSE)</f>
        <v>2410</v>
      </c>
    </row>
    <row r="165" spans="1:10" outlineLevel="2" x14ac:dyDescent="0.3">
      <c r="A165" t="str">
        <f t="shared" si="14"/>
        <v>80069270000</v>
      </c>
      <c r="B165">
        <v>80069</v>
      </c>
      <c r="C165">
        <v>270000</v>
      </c>
      <c r="D165" t="s">
        <v>122</v>
      </c>
      <c r="E165" t="s">
        <v>144</v>
      </c>
      <c r="F165" s="4">
        <v>0</v>
      </c>
      <c r="G165" s="4">
        <f>VLOOKUP(A165,'[1]Jul 23 - Dec 23'!$A$4:$I$477,9,FALSE)</f>
        <v>818048.06</v>
      </c>
      <c r="I165" s="5">
        <f t="shared" si="15"/>
        <v>818048.06</v>
      </c>
      <c r="J165">
        <f>VLOOKUP(A165,'[2]2022 FS'!$A$5:$J$631,10,FALSE)</f>
        <v>2410</v>
      </c>
    </row>
    <row r="166" spans="1:10" outlineLevel="2" x14ac:dyDescent="0.3">
      <c r="A166" t="str">
        <f t="shared" si="14"/>
        <v>80099270000</v>
      </c>
      <c r="B166">
        <v>80099</v>
      </c>
      <c r="C166">
        <v>270000</v>
      </c>
      <c r="D166" t="s">
        <v>122</v>
      </c>
      <c r="E166" t="s">
        <v>145</v>
      </c>
      <c r="F166" s="4">
        <v>0</v>
      </c>
      <c r="G166" s="4">
        <f>VLOOKUP(A166,'[1]Jul 23 - Dec 23'!$A$4:$I$477,9,FALSE)</f>
        <v>16843.88</v>
      </c>
      <c r="I166" s="5">
        <f t="shared" si="15"/>
        <v>16843.88</v>
      </c>
      <c r="J166">
        <f>VLOOKUP(A166,'[2]2022 FS'!$A$5:$J$631,10,FALSE)</f>
        <v>2410</v>
      </c>
    </row>
    <row r="167" spans="1:10" outlineLevel="2" x14ac:dyDescent="0.3">
      <c r="A167" t="str">
        <f t="shared" si="14"/>
        <v>80100270000</v>
      </c>
      <c r="B167">
        <v>80100</v>
      </c>
      <c r="C167">
        <v>270000</v>
      </c>
      <c r="D167" t="s">
        <v>122</v>
      </c>
      <c r="E167" t="s">
        <v>47</v>
      </c>
      <c r="F167" s="4">
        <v>0</v>
      </c>
      <c r="G167" s="4">
        <f>VLOOKUP(A167,'[1]Jul 23 - Dec 23'!$A$4:$I$477,9,FALSE)</f>
        <v>2320312.77</v>
      </c>
      <c r="I167" s="5">
        <f t="shared" si="15"/>
        <v>2320312.77</v>
      </c>
      <c r="J167">
        <f>VLOOKUP(A167,'[2]2022 FS'!$A$5:$J$631,10,FALSE)</f>
        <v>2410</v>
      </c>
    </row>
    <row r="168" spans="1:10" outlineLevel="2" x14ac:dyDescent="0.3">
      <c r="A168" t="str">
        <f t="shared" si="14"/>
        <v>80300270000</v>
      </c>
      <c r="B168">
        <v>80300</v>
      </c>
      <c r="C168">
        <v>270000</v>
      </c>
      <c r="D168" t="s">
        <v>122</v>
      </c>
      <c r="E168" t="s">
        <v>48</v>
      </c>
      <c r="F168" s="4">
        <v>0</v>
      </c>
      <c r="G168" s="4">
        <f>VLOOKUP(A168,'[1]Jul 23 - Dec 23'!$A$4:$I$477,9,FALSE)</f>
        <v>32441376.890000001</v>
      </c>
      <c r="I168" s="5">
        <f t="shared" si="15"/>
        <v>32441376.890000001</v>
      </c>
      <c r="J168">
        <f>VLOOKUP(A168,'[2]2022 FS'!$A$5:$J$631,10,FALSE)</f>
        <v>2410</v>
      </c>
    </row>
    <row r="169" spans="1:10" outlineLevel="2" x14ac:dyDescent="0.3">
      <c r="A169" t="str">
        <f t="shared" si="14"/>
        <v>80500270000</v>
      </c>
      <c r="B169">
        <v>80500</v>
      </c>
      <c r="C169">
        <v>270000</v>
      </c>
      <c r="D169" t="s">
        <v>122</v>
      </c>
      <c r="E169" t="s">
        <v>146</v>
      </c>
      <c r="F169" s="4">
        <v>0</v>
      </c>
      <c r="G169" s="4">
        <f>VLOOKUP(A169,'[1]Jul 23 - Dec 23'!$A$4:$I$477,9,FALSE)</f>
        <v>3129921.14</v>
      </c>
      <c r="I169" s="5">
        <f t="shared" si="15"/>
        <v>3129921.14</v>
      </c>
      <c r="J169">
        <f>VLOOKUP(A169,'[2]2022 FS'!$A$5:$J$631,10,FALSE)</f>
        <v>2410</v>
      </c>
    </row>
    <row r="170" spans="1:10" outlineLevel="2" x14ac:dyDescent="0.3">
      <c r="A170" t="str">
        <f t="shared" si="14"/>
        <v>80570270000</v>
      </c>
      <c r="B170">
        <v>80570</v>
      </c>
      <c r="C170">
        <v>270000</v>
      </c>
      <c r="D170" t="s">
        <v>122</v>
      </c>
      <c r="E170" t="s">
        <v>147</v>
      </c>
      <c r="F170" s="4">
        <v>0</v>
      </c>
      <c r="G170" s="4">
        <f>VLOOKUP(A170,'[1]Jul 23 - Dec 23'!$A$4:$I$477,9,FALSE)</f>
        <v>2392282.67</v>
      </c>
      <c r="I170" s="5">
        <f t="shared" si="15"/>
        <v>2392282.67</v>
      </c>
      <c r="J170">
        <f>VLOOKUP(A170,'[2]2022 FS'!$A$5:$J$631,10,FALSE)</f>
        <v>2410</v>
      </c>
    </row>
    <row r="171" spans="1:10" outlineLevel="2" x14ac:dyDescent="0.3">
      <c r="A171" t="str">
        <f t="shared" si="14"/>
        <v>81205270000</v>
      </c>
      <c r="B171">
        <v>81205</v>
      </c>
      <c r="C171">
        <v>270000</v>
      </c>
      <c r="D171" t="s">
        <v>122</v>
      </c>
      <c r="E171" t="s">
        <v>80</v>
      </c>
      <c r="F171" s="4">
        <v>0</v>
      </c>
      <c r="G171" s="4">
        <f>VLOOKUP(A171,'[1]Jul 23 - Dec 23'!$A$4:$I$477,9,FALSE)</f>
        <v>-326917.73</v>
      </c>
      <c r="I171" s="5">
        <f t="shared" si="15"/>
        <v>-326917.73</v>
      </c>
      <c r="J171">
        <f>VLOOKUP(A171,'[2]2022 FS'!$A$5:$J$631,10,FALSE)</f>
        <v>2410</v>
      </c>
    </row>
    <row r="172" spans="1:10" outlineLevel="2" x14ac:dyDescent="0.3">
      <c r="A172" t="str">
        <f t="shared" si="14"/>
        <v>81208270000</v>
      </c>
      <c r="B172">
        <v>81208</v>
      </c>
      <c r="C172">
        <v>270000</v>
      </c>
      <c r="D172" t="s">
        <v>122</v>
      </c>
      <c r="E172" t="s">
        <v>148</v>
      </c>
      <c r="F172" s="4">
        <v>0</v>
      </c>
      <c r="G172" s="4">
        <f>VLOOKUP(A172,'[1]Jul 23 - Dec 23'!$A$4:$I$477,9,FALSE)</f>
        <v>565.55999999999995</v>
      </c>
      <c r="I172" s="5">
        <f t="shared" si="15"/>
        <v>565.55999999999995</v>
      </c>
      <c r="J172">
        <f>VLOOKUP(A172,'[2]2022 FS'!$A$5:$J$631,10,FALSE)</f>
        <v>2410</v>
      </c>
    </row>
    <row r="173" spans="1:10" outlineLevel="2" x14ac:dyDescent="0.3">
      <c r="A173" t="str">
        <f t="shared" si="14"/>
        <v>81800270000</v>
      </c>
      <c r="B173">
        <v>81800</v>
      </c>
      <c r="C173">
        <v>270000</v>
      </c>
      <c r="D173" t="s">
        <v>122</v>
      </c>
      <c r="E173" t="s">
        <v>149</v>
      </c>
      <c r="F173" s="4">
        <v>0</v>
      </c>
      <c r="G173" s="4">
        <f>VLOOKUP(A173,'[1]Jul 23 - Dec 23'!$A$4:$I$477,9,FALSE)</f>
        <v>161557.67000000001</v>
      </c>
      <c r="I173" s="5">
        <f t="shared" si="15"/>
        <v>161557.67000000001</v>
      </c>
      <c r="J173">
        <f>VLOOKUP(A173,'[2]2022 FS'!$A$5:$J$631,10,FALSE)</f>
        <v>2410</v>
      </c>
    </row>
    <row r="174" spans="1:10" outlineLevel="2" x14ac:dyDescent="0.3">
      <c r="A174" t="str">
        <f t="shared" si="14"/>
        <v>82500270000</v>
      </c>
      <c r="B174">
        <v>82500</v>
      </c>
      <c r="C174">
        <v>270000</v>
      </c>
      <c r="D174" t="s">
        <v>122</v>
      </c>
      <c r="E174" t="s">
        <v>150</v>
      </c>
      <c r="F174" s="4">
        <v>0</v>
      </c>
      <c r="G174" s="4">
        <f>VLOOKUP(A174,'[1]Jul 23 - Dec 23'!$A$4:$I$477,9,FALSE)</f>
        <v>16600</v>
      </c>
      <c r="I174" s="5">
        <f t="shared" si="15"/>
        <v>16600</v>
      </c>
      <c r="J174">
        <f>VLOOKUP(A174,'[2]2022 FS'!$A$5:$J$631,10,FALSE)</f>
        <v>2410</v>
      </c>
    </row>
    <row r="175" spans="1:10" outlineLevel="2" x14ac:dyDescent="0.3">
      <c r="A175" t="str">
        <f t="shared" si="14"/>
        <v>83000270000</v>
      </c>
      <c r="B175">
        <v>83000</v>
      </c>
      <c r="C175">
        <v>270000</v>
      </c>
      <c r="D175" t="s">
        <v>122</v>
      </c>
      <c r="E175" t="s">
        <v>36</v>
      </c>
      <c r="F175" s="4">
        <v>0</v>
      </c>
      <c r="G175" s="4">
        <f>VLOOKUP(A175,'[1]Jul 23 - Dec 23'!$A$4:$I$477,9,FALSE)</f>
        <v>6382230.46</v>
      </c>
      <c r="I175" s="5">
        <f t="shared" si="15"/>
        <v>6382230.46</v>
      </c>
      <c r="J175">
        <f>VLOOKUP(A175,'[2]2022 FS'!$A$5:$J$631,10,FALSE)</f>
        <v>2410</v>
      </c>
    </row>
    <row r="176" spans="1:10" outlineLevel="2" x14ac:dyDescent="0.3">
      <c r="A176" t="str">
        <f t="shared" si="14"/>
        <v>83197270000</v>
      </c>
      <c r="B176">
        <v>83197</v>
      </c>
      <c r="C176">
        <v>270000</v>
      </c>
      <c r="D176" t="s">
        <v>122</v>
      </c>
      <c r="E176" t="s">
        <v>151</v>
      </c>
      <c r="F176" s="4">
        <v>0</v>
      </c>
      <c r="G176" s="4">
        <f>VLOOKUP(A176,'[1]Jul 23 - Dec 23'!$A$4:$I$477,9,FALSE)</f>
        <v>15032.42</v>
      </c>
      <c r="I176" s="5">
        <f t="shared" si="15"/>
        <v>15032.42</v>
      </c>
      <c r="J176">
        <f>VLOOKUP(A176,'[2]2022 FS'!$A$5:$J$631,10,FALSE)</f>
        <v>2410</v>
      </c>
    </row>
    <row r="177" spans="1:10" outlineLevel="2" x14ac:dyDescent="0.3">
      <c r="A177" t="str">
        <f t="shared" si="14"/>
        <v>83199270000</v>
      </c>
      <c r="B177">
        <v>83199</v>
      </c>
      <c r="C177">
        <v>270000</v>
      </c>
      <c r="D177" t="s">
        <v>122</v>
      </c>
      <c r="E177" t="s">
        <v>114</v>
      </c>
      <c r="F177" s="4">
        <v>0</v>
      </c>
      <c r="G177" s="4">
        <f>VLOOKUP(A177,'[1]Jul 23 - Dec 23'!$A$4:$I$477,9,FALSE)</f>
        <v>-315011.34000000003</v>
      </c>
      <c r="I177" s="5">
        <f t="shared" si="15"/>
        <v>-315011.34000000003</v>
      </c>
      <c r="J177">
        <f>VLOOKUP(A177,'[2]2022 FS'!$A$5:$J$631,10,FALSE)</f>
        <v>2410</v>
      </c>
    </row>
    <row r="178" spans="1:10" outlineLevel="2" x14ac:dyDescent="0.3">
      <c r="A178" t="str">
        <f t="shared" si="14"/>
        <v>84070270000</v>
      </c>
      <c r="B178">
        <v>84070</v>
      </c>
      <c r="C178">
        <v>270000</v>
      </c>
      <c r="D178" t="s">
        <v>122</v>
      </c>
      <c r="E178" t="s">
        <v>152</v>
      </c>
      <c r="F178" s="4">
        <v>0</v>
      </c>
      <c r="G178" s="4">
        <f>VLOOKUP(A178,'[1]Jul 23 - Dec 23'!$A$4:$I$477,9,FALSE)</f>
        <v>-10504.96</v>
      </c>
      <c r="I178" s="5">
        <f t="shared" si="15"/>
        <v>-10504.96</v>
      </c>
      <c r="J178">
        <f>VLOOKUP(A178,'[2]2022 FS'!$A$5:$J$631,10,FALSE)</f>
        <v>2410</v>
      </c>
    </row>
    <row r="179" spans="1:10" outlineLevel="2" x14ac:dyDescent="0.3">
      <c r="A179" t="str">
        <f t="shared" si="14"/>
        <v>80042270000</v>
      </c>
      <c r="B179">
        <v>80042</v>
      </c>
      <c r="C179">
        <v>270000</v>
      </c>
      <c r="D179" t="s">
        <v>122</v>
      </c>
      <c r="E179" t="s">
        <v>153</v>
      </c>
      <c r="F179" s="4">
        <v>0</v>
      </c>
      <c r="G179" s="4">
        <f>VLOOKUP(A179,'[1]Jul 23 - Dec 23'!$A$4:$I$477,9,FALSE)</f>
        <v>13.02</v>
      </c>
      <c r="I179" s="5">
        <f t="shared" si="15"/>
        <v>13.02</v>
      </c>
      <c r="J179">
        <v>2410</v>
      </c>
    </row>
    <row r="180" spans="1:10" outlineLevel="2" x14ac:dyDescent="0.3">
      <c r="A180" t="str">
        <f t="shared" si="14"/>
        <v>270119</v>
      </c>
      <c r="C180">
        <v>270119</v>
      </c>
      <c r="D180" t="s">
        <v>154</v>
      </c>
      <c r="F180" s="4">
        <v>0</v>
      </c>
      <c r="G180" s="4">
        <f>VLOOKUP(A180,'[1]Jul 23 - Dec 23'!$A$4:$I$477,9,FALSE)</f>
        <v>867957</v>
      </c>
      <c r="I180" s="5">
        <f t="shared" si="15"/>
        <v>867957</v>
      </c>
      <c r="J180">
        <f>VLOOKUP(A180,'[2]2022 FS'!$A$5:$J$631,10,FALSE)</f>
        <v>2410</v>
      </c>
    </row>
    <row r="181" spans="1:10" outlineLevel="2" x14ac:dyDescent="0.3">
      <c r="A181" t="str">
        <f t="shared" si="14"/>
        <v>280000</v>
      </c>
      <c r="C181">
        <v>280000</v>
      </c>
      <c r="D181" t="s">
        <v>155</v>
      </c>
      <c r="F181" s="4">
        <v>0</v>
      </c>
      <c r="G181" s="4">
        <f>VLOOKUP(A181,'[1]Jul 23 - Dec 23'!$A$4:$I$477,9,FALSE)</f>
        <v>-1580901.98</v>
      </c>
      <c r="I181" s="5">
        <f t="shared" si="15"/>
        <v>-1580901.98</v>
      </c>
      <c r="J181">
        <f>VLOOKUP(A181,'[2]2022 FS'!$A$5:$J$631,10,FALSE)</f>
        <v>2410</v>
      </c>
    </row>
    <row r="182" spans="1:10" outlineLevel="2" x14ac:dyDescent="0.3">
      <c r="A182" t="str">
        <f t="shared" si="14"/>
        <v>290000</v>
      </c>
      <c r="C182">
        <v>290000</v>
      </c>
      <c r="D182" t="s">
        <v>156</v>
      </c>
      <c r="F182" s="4">
        <v>0</v>
      </c>
      <c r="G182" s="4">
        <f>VLOOKUP(A182,'[1]Jul 23 - Dec 23'!$A$4:$I$477,9,FALSE)</f>
        <v>-571613.9</v>
      </c>
      <c r="I182" s="5">
        <f t="shared" si="15"/>
        <v>-571613.9</v>
      </c>
      <c r="J182">
        <f>VLOOKUP(A182,'[2]2022 FS'!$A$5:$J$631,10,FALSE)</f>
        <v>2410</v>
      </c>
    </row>
    <row r="183" spans="1:10" outlineLevel="1" x14ac:dyDescent="0.3">
      <c r="F183" s="4"/>
      <c r="G183" s="4"/>
      <c r="I183" s="5">
        <f>SUBTOTAL(9,I138:I182)</f>
        <v>114626719.40999995</v>
      </c>
      <c r="J183" s="6" t="s">
        <v>157</v>
      </c>
    </row>
    <row r="184" spans="1:10" outlineLevel="2" x14ac:dyDescent="0.3">
      <c r="A184" t="str">
        <f t="shared" ref="A184:A195" si="16">CONCATENATE(B184,C184)</f>
        <v>58250551010</v>
      </c>
      <c r="B184">
        <v>58250</v>
      </c>
      <c r="C184">
        <v>551010</v>
      </c>
      <c r="D184" t="s">
        <v>158</v>
      </c>
      <c r="E184" t="s">
        <v>159</v>
      </c>
      <c r="F184" s="4">
        <f>VLOOKUP(A184,'[1]Jan 23 - Jun 23'!$A$4:$K$591,11,FALSE)</f>
        <v>33600</v>
      </c>
      <c r="G184" s="4">
        <f>VLOOKUP(A184,'[1]Jul 23 - Dec 23'!$A$4:$I$477,9,FALSE)</f>
        <v>-43613.13</v>
      </c>
      <c r="I184" s="5">
        <f t="shared" ref="I184:I195" si="17">F184+G184+H184</f>
        <v>-10013.129999999997</v>
      </c>
      <c r="J184">
        <f>VLOOKUP(A184,'[2]2022 FS'!$A$5:$J$631,10,FALSE)</f>
        <v>3650</v>
      </c>
    </row>
    <row r="185" spans="1:10" outlineLevel="2" x14ac:dyDescent="0.3">
      <c r="A185" t="str">
        <f t="shared" si="16"/>
        <v>58250551099</v>
      </c>
      <c r="B185">
        <v>58250</v>
      </c>
      <c r="C185">
        <v>551099</v>
      </c>
      <c r="D185" t="s">
        <v>160</v>
      </c>
      <c r="E185" t="s">
        <v>159</v>
      </c>
      <c r="F185" s="4">
        <f>VLOOKUP(A185,'[1]Jan 23 - Jun 23'!$A$4:$K$591,11,FALSE)</f>
        <v>-103406.46</v>
      </c>
      <c r="G185" s="4">
        <f>VLOOKUP(A185,'[1]Jul 23 - Dec 23'!$A$4:$I$477,9,FALSE)</f>
        <v>-33774</v>
      </c>
      <c r="I185" s="5">
        <f t="shared" si="17"/>
        <v>-137180.46000000002</v>
      </c>
      <c r="J185">
        <f>VLOOKUP(A185,'[2]2022 FS'!$A$5:$J$631,10,FALSE)</f>
        <v>3650</v>
      </c>
    </row>
    <row r="186" spans="1:10" outlineLevel="2" x14ac:dyDescent="0.3">
      <c r="A186" t="str">
        <f t="shared" si="16"/>
        <v>80000599009</v>
      </c>
      <c r="B186">
        <v>80000</v>
      </c>
      <c r="C186">
        <v>599009</v>
      </c>
      <c r="D186" t="s">
        <v>161</v>
      </c>
      <c r="E186" t="s">
        <v>17</v>
      </c>
      <c r="F186" s="4">
        <f>VLOOKUP(A186,'[1]Jan 23 - Jun 23'!$A$4:$K$591,11,FALSE)</f>
        <v>-7755483.3099999996</v>
      </c>
      <c r="G186" s="4">
        <f>VLOOKUP(A186,'[1]Jul 23 - Dec 23'!$A$4:$I$477,9,FALSE)</f>
        <v>-7980063.7000000002</v>
      </c>
      <c r="I186" s="5">
        <f t="shared" si="17"/>
        <v>-15735547.01</v>
      </c>
      <c r="J186">
        <f>VLOOKUP(A186,'[2]2022 FS'!$A$5:$J$631,10,FALSE)</f>
        <v>3650</v>
      </c>
    </row>
    <row r="187" spans="1:10" outlineLevel="2" x14ac:dyDescent="0.3">
      <c r="A187" t="str">
        <f t="shared" si="16"/>
        <v>80000700000</v>
      </c>
      <c r="B187">
        <v>80000</v>
      </c>
      <c r="C187">
        <v>700000</v>
      </c>
      <c r="D187" t="s">
        <v>162</v>
      </c>
      <c r="E187" t="s">
        <v>17</v>
      </c>
      <c r="F187" s="4">
        <f>VLOOKUP(A187,'[1]Jan 23 - Jun 23'!$A$4:$K$591,11,FALSE)</f>
        <v>73810.95</v>
      </c>
      <c r="G187" s="4">
        <v>0</v>
      </c>
      <c r="I187" s="5">
        <f t="shared" si="17"/>
        <v>73810.95</v>
      </c>
      <c r="J187">
        <f>VLOOKUP(A187,'[2]2022 FS'!$A$5:$J$631,10,FALSE)</f>
        <v>3650</v>
      </c>
    </row>
    <row r="188" spans="1:10" outlineLevel="2" x14ac:dyDescent="0.3">
      <c r="A188" t="str">
        <f t="shared" si="16"/>
        <v>80000700010</v>
      </c>
      <c r="B188">
        <v>80000</v>
      </c>
      <c r="C188">
        <v>700010</v>
      </c>
      <c r="D188" t="s">
        <v>163</v>
      </c>
      <c r="E188" t="s">
        <v>17</v>
      </c>
      <c r="F188" s="4">
        <f>VLOOKUP(A188,'[1]Jan 23 - Jun 23'!$A$4:$K$591,11,FALSE)</f>
        <v>-141474.04999999999</v>
      </c>
      <c r="G188" s="4">
        <f>VLOOKUP(A188,'[1]Jul 23 - Dec 23'!$A$4:$I$477,9,FALSE)</f>
        <v>-3342.93</v>
      </c>
      <c r="I188" s="5">
        <f t="shared" si="17"/>
        <v>-144816.97999999998</v>
      </c>
      <c r="J188">
        <f>VLOOKUP(A188,'[2]2022 FS'!$A$5:$J$631,10,FALSE)</f>
        <v>3650</v>
      </c>
    </row>
    <row r="189" spans="1:10" outlineLevel="2" x14ac:dyDescent="0.3">
      <c r="A189" t="str">
        <f t="shared" si="16"/>
        <v>80000700130</v>
      </c>
      <c r="B189">
        <v>80000</v>
      </c>
      <c r="C189">
        <v>700130</v>
      </c>
      <c r="D189" t="s">
        <v>164</v>
      </c>
      <c r="E189" t="s">
        <v>17</v>
      </c>
      <c r="F189" s="4">
        <f>VLOOKUP(A189,'[1]Jan 23 - Jun 23'!$A$4:$K$591,11,FALSE)</f>
        <v>-1674.46</v>
      </c>
      <c r="G189" s="4">
        <f>VLOOKUP(A189,'[1]Jul 23 - Dec 23'!$A$4:$I$477,9,FALSE)</f>
        <v>-7133.14</v>
      </c>
      <c r="I189" s="5">
        <f t="shared" si="17"/>
        <v>-8807.6</v>
      </c>
      <c r="J189">
        <v>3650</v>
      </c>
    </row>
    <row r="190" spans="1:10" outlineLevel="2" x14ac:dyDescent="0.3">
      <c r="A190" t="str">
        <f t="shared" si="16"/>
        <v>80000700300</v>
      </c>
      <c r="B190">
        <v>80000</v>
      </c>
      <c r="C190">
        <v>700300</v>
      </c>
      <c r="D190" t="s">
        <v>165</v>
      </c>
      <c r="E190" t="s">
        <v>17</v>
      </c>
      <c r="F190" s="4">
        <f>VLOOKUP(A190,'[1]Jan 23 - Jun 23'!$A$4:$K$591,11,FALSE)</f>
        <v>-141395.18</v>
      </c>
      <c r="G190" s="4">
        <f>VLOOKUP(A190,'[1]Jul 23 - Dec 23'!$A$4:$I$477,9,FALSE)</f>
        <v>1450.21</v>
      </c>
      <c r="I190" s="5">
        <f t="shared" si="17"/>
        <v>-139944.97</v>
      </c>
      <c r="J190">
        <f>VLOOKUP(A190,'[2]2022 FS'!$A$5:$J$631,10,FALSE)</f>
        <v>3650</v>
      </c>
    </row>
    <row r="191" spans="1:10" outlineLevel="2" x14ac:dyDescent="0.3">
      <c r="A191" t="str">
        <f t="shared" si="16"/>
        <v>80000710000</v>
      </c>
      <c r="B191">
        <v>80000</v>
      </c>
      <c r="C191">
        <v>710000</v>
      </c>
      <c r="D191" t="s">
        <v>166</v>
      </c>
      <c r="E191" t="s">
        <v>17</v>
      </c>
      <c r="F191" s="4">
        <f>VLOOKUP(A191,'[1]Jan 23 - Jun 23'!$A$4:$K$591,11,FALSE)</f>
        <v>-25030.11</v>
      </c>
      <c r="G191" s="4">
        <f>VLOOKUP(A191,'[1]Jul 23 - Dec 23'!$A$4:$I$477,9,FALSE)</f>
        <v>-11777.41</v>
      </c>
      <c r="I191" s="5">
        <f t="shared" si="17"/>
        <v>-36807.520000000004</v>
      </c>
      <c r="J191">
        <f>VLOOKUP(A191,'[2]2022 FS'!$A$5:$J$631,10,FALSE)</f>
        <v>3650</v>
      </c>
    </row>
    <row r="192" spans="1:10" outlineLevel="2" x14ac:dyDescent="0.3">
      <c r="A192" t="str">
        <f t="shared" si="16"/>
        <v>80000712000</v>
      </c>
      <c r="B192">
        <v>80000</v>
      </c>
      <c r="C192">
        <v>712000</v>
      </c>
      <c r="D192" t="s">
        <v>167</v>
      </c>
      <c r="E192" t="s">
        <v>17</v>
      </c>
      <c r="F192" s="4">
        <f>VLOOKUP(A192,'[1]Jan 23 - Jun 23'!$A$4:$K$591,11,FALSE)</f>
        <v>-57916.710000000006</v>
      </c>
      <c r="G192" s="4">
        <f>VLOOKUP(A192,'[1]Jul 23 - Dec 23'!$A$4:$I$477,9,FALSE)</f>
        <v>-32151.53</v>
      </c>
      <c r="I192" s="5">
        <f t="shared" si="17"/>
        <v>-90068.24</v>
      </c>
      <c r="J192">
        <f>VLOOKUP(A192,'[2]2022 FS'!$A$5:$J$631,10,FALSE)</f>
        <v>3650</v>
      </c>
    </row>
    <row r="193" spans="1:10" outlineLevel="2" x14ac:dyDescent="0.3">
      <c r="A193" t="str">
        <f t="shared" si="16"/>
        <v>80069719000</v>
      </c>
      <c r="B193">
        <v>80069</v>
      </c>
      <c r="C193">
        <v>719000</v>
      </c>
      <c r="D193" t="s">
        <v>168</v>
      </c>
      <c r="E193" t="s">
        <v>144</v>
      </c>
      <c r="F193" s="4">
        <f>VLOOKUP(A193,'[1]Jan 23 - Jun 23'!$A$4:$K$591,11,FALSE)</f>
        <v>176892.5</v>
      </c>
      <c r="G193" s="4">
        <f>VLOOKUP(A193,'[1]Jul 23 - Dec 23'!$A$4:$I$477,9,FALSE)</f>
        <v>271159.53999999998</v>
      </c>
      <c r="I193" s="5">
        <f t="shared" si="17"/>
        <v>448052.04</v>
      </c>
      <c r="J193">
        <v>3650</v>
      </c>
    </row>
    <row r="194" spans="1:10" outlineLevel="2" x14ac:dyDescent="0.3">
      <c r="A194" t="str">
        <f t="shared" si="16"/>
        <v>80000721009</v>
      </c>
      <c r="B194">
        <v>80000</v>
      </c>
      <c r="C194">
        <v>721009</v>
      </c>
      <c r="D194" t="s">
        <v>169</v>
      </c>
      <c r="E194" t="s">
        <v>17</v>
      </c>
      <c r="F194" s="4">
        <f>VLOOKUP(A194,'[1]Jan 23 - Jun 23'!$A$4:$K$591,11,FALSE)</f>
        <v>0</v>
      </c>
      <c r="G194" s="4">
        <f>VLOOKUP(A194,'[1]Jul 23 - Dec 23'!$A$4:$I$477,9,FALSE)</f>
        <v>40815.120000000003</v>
      </c>
      <c r="I194" s="5">
        <f t="shared" si="17"/>
        <v>40815.120000000003</v>
      </c>
      <c r="J194">
        <f>VLOOKUP(A194,'[2]2022 FS'!$A$5:$J$631,10,FALSE)</f>
        <v>3650</v>
      </c>
    </row>
    <row r="195" spans="1:10" outlineLevel="2" x14ac:dyDescent="0.3">
      <c r="A195" t="str">
        <f t="shared" si="16"/>
        <v>80000725009</v>
      </c>
      <c r="B195">
        <v>80000</v>
      </c>
      <c r="C195">
        <v>725009</v>
      </c>
      <c r="D195" t="s">
        <v>170</v>
      </c>
      <c r="E195" t="s">
        <v>17</v>
      </c>
      <c r="F195" s="4">
        <f>VLOOKUP(A195,'[1]Jan 23 - Jun 23'!$A$4:$K$591,11,FALSE)</f>
        <v>381000</v>
      </c>
      <c r="G195" s="4">
        <f>VLOOKUP(A195,'[1]Jul 23 - Dec 23'!$A$4:$I$477,9,FALSE)</f>
        <v>316101</v>
      </c>
      <c r="I195" s="5">
        <f t="shared" si="17"/>
        <v>697101</v>
      </c>
      <c r="J195">
        <v>3650</v>
      </c>
    </row>
    <row r="196" spans="1:10" outlineLevel="1" x14ac:dyDescent="0.3">
      <c r="F196" s="4"/>
      <c r="G196" s="4"/>
      <c r="I196" s="5">
        <f>SUBTOTAL(9,I184:I195)</f>
        <v>-15043406.800000003</v>
      </c>
      <c r="J196" s="6" t="s">
        <v>171</v>
      </c>
    </row>
    <row r="197" spans="1:10" outlineLevel="2" x14ac:dyDescent="0.3">
      <c r="A197" t="str">
        <f>CONCATENATE(B197,C197)</f>
        <v>80000522000</v>
      </c>
      <c r="B197">
        <v>80000</v>
      </c>
      <c r="C197">
        <v>522000</v>
      </c>
      <c r="D197" t="s">
        <v>172</v>
      </c>
      <c r="E197" t="s">
        <v>17</v>
      </c>
      <c r="F197" s="4">
        <f>VLOOKUP(A197,'[1]Jan 23 - Jun 23'!$A$4:$K$591,11,FALSE)</f>
        <v>-82495.97</v>
      </c>
      <c r="G197" s="4">
        <f>VLOOKUP(A197,'[1]Jul 23 - Dec 23'!$A$4:$I$477,9,FALSE)</f>
        <v>23724.46</v>
      </c>
      <c r="I197" s="5">
        <f>F197+G197+H197</f>
        <v>-58771.51</v>
      </c>
      <c r="J197">
        <v>3650.3</v>
      </c>
    </row>
    <row r="198" spans="1:10" outlineLevel="2" x14ac:dyDescent="0.3">
      <c r="A198" t="str">
        <f>CONCATENATE(B198,C198)</f>
        <v>80000700209</v>
      </c>
      <c r="B198">
        <v>80000</v>
      </c>
      <c r="C198">
        <v>700209</v>
      </c>
      <c r="D198" t="s">
        <v>173</v>
      </c>
      <c r="E198" t="s">
        <v>17</v>
      </c>
      <c r="F198" s="4">
        <f>VLOOKUP(A198,'[1]Jan 23 - Jun 23'!$A$4:$K$591,11,FALSE)</f>
        <v>3380.13</v>
      </c>
      <c r="G198" s="4">
        <f>VLOOKUP(A198,'[1]Jul 23 - Dec 23'!$A$4:$I$477,9,FALSE)</f>
        <v>-1059.03</v>
      </c>
      <c r="I198" s="5">
        <f>F198+G198+H198</f>
        <v>2321.1000000000004</v>
      </c>
      <c r="J198">
        <f>VLOOKUP(A198,'[2]2022 FS'!$A$5:$J$631,10,FALSE)</f>
        <v>3650.3</v>
      </c>
    </row>
    <row r="199" spans="1:10" outlineLevel="1" x14ac:dyDescent="0.3">
      <c r="F199" s="4"/>
      <c r="G199" s="4"/>
      <c r="I199" s="5">
        <f>SUBTOTAL(9,I197:I198)</f>
        <v>-56450.41</v>
      </c>
      <c r="J199" s="6" t="s">
        <v>174</v>
      </c>
    </row>
    <row r="200" spans="1:10" outlineLevel="2" x14ac:dyDescent="0.3">
      <c r="A200" t="str">
        <f t="shared" ref="A200:A208" si="18">CONCATENATE(B200,C200)</f>
        <v>43005553090</v>
      </c>
      <c r="B200">
        <v>43005</v>
      </c>
      <c r="C200">
        <v>553090</v>
      </c>
      <c r="D200" t="s">
        <v>175</v>
      </c>
      <c r="E200" t="s">
        <v>126</v>
      </c>
      <c r="F200" s="4">
        <f>VLOOKUP(A200,'[1]Jan 23 - Jun 23'!$A$4:$K$591,11,FALSE)</f>
        <v>-6.48</v>
      </c>
      <c r="G200" s="4">
        <f>VLOOKUP(A200,'[1]Jul 23 - Dec 23'!$A$4:$I$477,9,FALSE)</f>
        <v>-119.81</v>
      </c>
      <c r="I200" s="5">
        <f t="shared" ref="I200:I208" si="19">F200+G200+H200</f>
        <v>-126.29</v>
      </c>
      <c r="J200">
        <f>VLOOKUP(A200,'[2]2022 FS'!$A$5:$J$631,10,FALSE)</f>
        <v>3650.4</v>
      </c>
    </row>
    <row r="201" spans="1:10" outlineLevel="2" x14ac:dyDescent="0.3">
      <c r="A201" t="str">
        <f t="shared" si="18"/>
        <v>80050556030</v>
      </c>
      <c r="B201">
        <v>80050</v>
      </c>
      <c r="C201">
        <v>556030</v>
      </c>
      <c r="D201" t="s">
        <v>176</v>
      </c>
      <c r="E201" t="s">
        <v>111</v>
      </c>
      <c r="F201" s="4">
        <f>VLOOKUP(A201,'[1]Jan 23 - Jun 23'!$A$4:$K$591,11,FALSE)</f>
        <v>-93900</v>
      </c>
      <c r="G201" s="4">
        <f>VLOOKUP(A201,'[1]Jul 23 - Dec 23'!$A$4:$I$477,9,FALSE)</f>
        <v>-93900</v>
      </c>
      <c r="I201" s="5">
        <f t="shared" si="19"/>
        <v>-187800</v>
      </c>
      <c r="J201">
        <f>VLOOKUP(A201,'[2]2022 FS'!$A$5:$J$631,10,FALSE)</f>
        <v>3650.4</v>
      </c>
    </row>
    <row r="202" spans="1:10" outlineLevel="2" x14ac:dyDescent="0.3">
      <c r="A202" t="str">
        <f t="shared" si="18"/>
        <v>80069556030</v>
      </c>
      <c r="B202">
        <v>80069</v>
      </c>
      <c r="C202">
        <v>556030</v>
      </c>
      <c r="D202" t="s">
        <v>176</v>
      </c>
      <c r="E202" t="s">
        <v>144</v>
      </c>
      <c r="F202" s="4">
        <f>VLOOKUP(A202,'[1]Jan 23 - Jun 23'!$A$4:$K$591,11,FALSE)</f>
        <v>-72000</v>
      </c>
      <c r="G202" s="4">
        <f>VLOOKUP(A202,'[1]Jul 23 - Dec 23'!$A$4:$I$477,9,FALSE)</f>
        <v>-72000</v>
      </c>
      <c r="I202" s="5">
        <f t="shared" si="19"/>
        <v>-144000</v>
      </c>
      <c r="J202">
        <f>VLOOKUP(A202,'[2]2022 FS'!$A$5:$J$631,10,FALSE)</f>
        <v>3650.4</v>
      </c>
    </row>
    <row r="203" spans="1:10" outlineLevel="2" x14ac:dyDescent="0.3">
      <c r="A203" t="str">
        <f t="shared" si="18"/>
        <v>43005559500</v>
      </c>
      <c r="B203">
        <v>43005</v>
      </c>
      <c r="C203">
        <v>559500</v>
      </c>
      <c r="D203" t="s">
        <v>177</v>
      </c>
      <c r="E203" t="s">
        <v>126</v>
      </c>
      <c r="F203" s="4">
        <f>VLOOKUP(A203,'[1]Jan 23 - Jun 23'!$A$4:$K$591,11,FALSE)</f>
        <v>-82.42</v>
      </c>
      <c r="G203" s="4">
        <v>0</v>
      </c>
      <c r="I203" s="5">
        <f t="shared" si="19"/>
        <v>-82.42</v>
      </c>
      <c r="J203">
        <f>VLOOKUP(A203,'[2]2022 FS'!$A$5:$J$631,10,FALSE)</f>
        <v>3650.4</v>
      </c>
    </row>
    <row r="204" spans="1:10" outlineLevel="2" x14ac:dyDescent="0.3">
      <c r="A204" t="str">
        <f t="shared" si="18"/>
        <v>80052590009</v>
      </c>
      <c r="B204">
        <v>80052</v>
      </c>
      <c r="C204">
        <v>590009</v>
      </c>
      <c r="D204" t="s">
        <v>178</v>
      </c>
      <c r="E204" t="s">
        <v>140</v>
      </c>
      <c r="F204" s="4">
        <f>VLOOKUP(A204,'[1]Jan 23 - Jun 23'!$A$4:$K$591,11,FALSE)</f>
        <v>-60000</v>
      </c>
      <c r="G204" s="4">
        <f>VLOOKUP(A204,'[1]Jul 23 - Dec 23'!$A$4:$I$477,9,FALSE)</f>
        <v>-60000</v>
      </c>
      <c r="I204" s="5">
        <f t="shared" si="19"/>
        <v>-120000</v>
      </c>
      <c r="J204">
        <f>VLOOKUP(A204,'[2]2022 FS'!$A$5:$J$631,10,FALSE)</f>
        <v>3650.4</v>
      </c>
    </row>
    <row r="205" spans="1:10" outlineLevel="2" x14ac:dyDescent="0.3">
      <c r="A205" t="str">
        <f t="shared" si="18"/>
        <v>80053590009</v>
      </c>
      <c r="B205">
        <v>80053</v>
      </c>
      <c r="C205">
        <v>590009</v>
      </c>
      <c r="D205" t="s">
        <v>178</v>
      </c>
      <c r="E205" t="s">
        <v>141</v>
      </c>
      <c r="F205" s="4">
        <f>VLOOKUP(A205,'[1]Jan 23 - Jun 23'!$A$4:$K$591,11,FALSE)</f>
        <v>-30750</v>
      </c>
      <c r="G205" s="4">
        <v>0</v>
      </c>
      <c r="I205" s="5">
        <f t="shared" si="19"/>
        <v>-30750</v>
      </c>
      <c r="J205">
        <f>VLOOKUP(A205,'[2]2022 FS'!$A$5:$J$631,10,FALSE)</f>
        <v>3650.4</v>
      </c>
    </row>
    <row r="206" spans="1:10" outlineLevel="2" x14ac:dyDescent="0.3">
      <c r="A206" t="str">
        <f t="shared" si="18"/>
        <v>80054590009</v>
      </c>
      <c r="B206">
        <v>80054</v>
      </c>
      <c r="C206">
        <v>590009</v>
      </c>
      <c r="D206" t="s">
        <v>178</v>
      </c>
      <c r="E206" t="s">
        <v>142</v>
      </c>
      <c r="F206" s="4">
        <f>VLOOKUP(A206,'[1]Jan 23 - Jun 23'!$A$4:$K$591,11,FALSE)</f>
        <v>-60000</v>
      </c>
      <c r="G206" s="4">
        <f>VLOOKUP(A206,'[1]Jul 23 - Dec 23'!$A$4:$I$477,9,FALSE)</f>
        <v>-60000</v>
      </c>
      <c r="I206" s="5">
        <f t="shared" si="19"/>
        <v>-120000</v>
      </c>
      <c r="J206">
        <f>VLOOKUP(A206,'[2]2022 FS'!$A$5:$J$631,10,FALSE)</f>
        <v>3650.4</v>
      </c>
    </row>
    <row r="207" spans="1:10" outlineLevel="2" x14ac:dyDescent="0.3">
      <c r="A207" t="str">
        <f t="shared" si="18"/>
        <v>80300590009</v>
      </c>
      <c r="B207">
        <v>80300</v>
      </c>
      <c r="C207">
        <v>590009</v>
      </c>
      <c r="D207" t="s">
        <v>178</v>
      </c>
      <c r="E207" t="s">
        <v>48</v>
      </c>
      <c r="F207" s="4">
        <f>VLOOKUP(A207,'[1]Jan 23 - Jun 23'!$A$4:$K$591,11,FALSE)</f>
        <v>-3000</v>
      </c>
      <c r="G207" s="4">
        <f>VLOOKUP(A207,'[1]Jul 23 - Dec 23'!$A$4:$I$477,9,FALSE)</f>
        <v>-3000</v>
      </c>
      <c r="I207" s="5">
        <f t="shared" si="19"/>
        <v>-6000</v>
      </c>
      <c r="J207">
        <f>VLOOKUP(A207,'[2]2022 FS'!$A$5:$J$631,10,FALSE)</f>
        <v>3650.4</v>
      </c>
    </row>
    <row r="208" spans="1:10" outlineLevel="2" x14ac:dyDescent="0.3">
      <c r="A208" t="str">
        <f t="shared" si="18"/>
        <v>80000590009</v>
      </c>
      <c r="B208">
        <v>80000</v>
      </c>
      <c r="C208">
        <v>590009</v>
      </c>
      <c r="D208" t="s">
        <v>178</v>
      </c>
      <c r="E208" t="s">
        <v>17</v>
      </c>
      <c r="F208" s="4">
        <v>0</v>
      </c>
      <c r="G208" s="4">
        <f>VLOOKUP(A208,'[1]Jul 23 - Dec 23'!$A$4:$I$477,9,FALSE)</f>
        <v>-12000</v>
      </c>
      <c r="I208" s="5">
        <f t="shared" si="19"/>
        <v>-12000</v>
      </c>
      <c r="J208">
        <v>3650.4</v>
      </c>
    </row>
    <row r="209" spans="1:10" outlineLevel="1" x14ac:dyDescent="0.3">
      <c r="F209" s="4"/>
      <c r="G209" s="4"/>
      <c r="I209" s="5">
        <f>SUBTOTAL(9,I200:I208)</f>
        <v>-620758.71</v>
      </c>
      <c r="J209" s="6" t="s">
        <v>179</v>
      </c>
    </row>
    <row r="210" spans="1:10" outlineLevel="2" x14ac:dyDescent="0.3">
      <c r="A210" t="str">
        <f t="shared" ref="A210:A273" si="20">CONCATENATE(B210,C210)</f>
        <v>80099600030</v>
      </c>
      <c r="B210">
        <v>80099</v>
      </c>
      <c r="C210">
        <v>600030</v>
      </c>
      <c r="D210" t="s">
        <v>180</v>
      </c>
      <c r="E210" t="s">
        <v>145</v>
      </c>
      <c r="F210" s="4">
        <f>VLOOKUP(A210,'[1]Jan 23 - Jun 23'!$A$4:$K$591,11,FALSE)</f>
        <v>2523.11</v>
      </c>
      <c r="G210" s="4">
        <f>VLOOKUP(A210,'[1]Jul 23 - Dec 23'!$A$4:$I$477,9,FALSE)</f>
        <v>9423.48</v>
      </c>
      <c r="I210" s="5">
        <f t="shared" ref="I210:I273" si="21">F210+G210+H210</f>
        <v>11946.59</v>
      </c>
      <c r="J210">
        <v>9312.1</v>
      </c>
    </row>
    <row r="211" spans="1:10" outlineLevel="2" x14ac:dyDescent="0.3">
      <c r="A211" t="str">
        <f t="shared" si="20"/>
        <v>80570600030</v>
      </c>
      <c r="B211">
        <v>80570</v>
      </c>
      <c r="C211">
        <v>600030</v>
      </c>
      <c r="D211" t="s">
        <v>180</v>
      </c>
      <c r="E211" t="s">
        <v>147</v>
      </c>
      <c r="F211" s="4">
        <f>VLOOKUP(A211,'[1]Jan 23 - Jun 23'!$A$4:$K$591,11,FALSE)</f>
        <v>153501.69</v>
      </c>
      <c r="G211" s="4">
        <f>VLOOKUP(A211,'[1]Jul 23 - Dec 23'!$A$4:$I$477,9,FALSE)</f>
        <v>186106.14</v>
      </c>
      <c r="I211" s="5">
        <f t="shared" si="21"/>
        <v>339607.83</v>
      </c>
      <c r="J211">
        <f>VLOOKUP(A211,'[2]2022 FS'!$A$5:$J$631,10,FALSE)</f>
        <v>9312.1</v>
      </c>
    </row>
    <row r="212" spans="1:10" outlineLevel="2" x14ac:dyDescent="0.3">
      <c r="A212" t="str">
        <f t="shared" si="20"/>
        <v>80099600100</v>
      </c>
      <c r="B212">
        <v>80099</v>
      </c>
      <c r="C212">
        <v>600100</v>
      </c>
      <c r="D212" t="s">
        <v>181</v>
      </c>
      <c r="E212" t="s">
        <v>145</v>
      </c>
      <c r="F212" s="4">
        <v>0</v>
      </c>
      <c r="G212" s="4">
        <f>VLOOKUP(A212,'[1]Jul 23 - Dec 23'!$A$4:$I$477,9,FALSE)</f>
        <v>1305.06</v>
      </c>
      <c r="I212" s="5">
        <f t="shared" si="21"/>
        <v>1305.06</v>
      </c>
      <c r="J212">
        <v>9312.1</v>
      </c>
    </row>
    <row r="213" spans="1:10" outlineLevel="2" x14ac:dyDescent="0.3">
      <c r="A213" t="str">
        <f t="shared" si="20"/>
        <v>43005600110</v>
      </c>
      <c r="B213">
        <v>43005</v>
      </c>
      <c r="C213">
        <v>600110</v>
      </c>
      <c r="D213" t="s">
        <v>182</v>
      </c>
      <c r="E213" t="s">
        <v>126</v>
      </c>
      <c r="F213" s="4">
        <f>VLOOKUP(A213,'[1]Jan 23 - Jun 23'!$A$4:$K$591,11,FALSE)</f>
        <v>84264.23000000001</v>
      </c>
      <c r="G213" s="4">
        <f>VLOOKUP(A213,'[1]Jul 23 - Dec 23'!$A$4:$I$477,9,FALSE)</f>
        <v>40455.15</v>
      </c>
      <c r="I213" s="5">
        <f t="shared" si="21"/>
        <v>124719.38</v>
      </c>
      <c r="J213">
        <f>VLOOKUP(A213,'[2]2022 FS'!$A$5:$J$631,10,FALSE)</f>
        <v>9312.1</v>
      </c>
    </row>
    <row r="214" spans="1:10" outlineLevel="2" x14ac:dyDescent="0.3">
      <c r="A214" t="str">
        <f t="shared" si="20"/>
        <v>80099600239</v>
      </c>
      <c r="B214">
        <v>80099</v>
      </c>
      <c r="C214">
        <v>600239</v>
      </c>
      <c r="D214" t="s">
        <v>183</v>
      </c>
      <c r="E214" t="s">
        <v>145</v>
      </c>
      <c r="F214" s="4">
        <f>VLOOKUP(A214,'[1]Jan 23 - Jun 23'!$A$4:$K$591,11,FALSE)</f>
        <v>0</v>
      </c>
      <c r="G214" s="4">
        <f>VLOOKUP(A214,'[1]Jul 23 - Dec 23'!$A$4:$I$477,9,FALSE)</f>
        <v>-9233.69</v>
      </c>
      <c r="I214" s="5">
        <f t="shared" si="21"/>
        <v>-9233.69</v>
      </c>
      <c r="J214">
        <f>VLOOKUP(A214,'[2]2022 FS'!$A$5:$J$631,10,FALSE)</f>
        <v>9312.1</v>
      </c>
    </row>
    <row r="215" spans="1:10" outlineLevel="2" x14ac:dyDescent="0.3">
      <c r="A215" t="str">
        <f t="shared" si="20"/>
        <v>80000600309</v>
      </c>
      <c r="B215">
        <v>80000</v>
      </c>
      <c r="C215">
        <v>600309</v>
      </c>
      <c r="D215" t="s">
        <v>184</v>
      </c>
      <c r="E215" t="s">
        <v>17</v>
      </c>
      <c r="F215" s="4">
        <f>VLOOKUP(A215,'[1]Jan 23 - Jun 23'!$A$4:$K$591,11,FALSE)</f>
        <v>-1957.5</v>
      </c>
      <c r="G215" s="4">
        <f>VLOOKUP(A215,'[1]Jul 23 - Dec 23'!$A$4:$I$477,9,FALSE)</f>
        <v>0</v>
      </c>
      <c r="I215" s="5">
        <f t="shared" si="21"/>
        <v>-1957.5</v>
      </c>
      <c r="J215">
        <v>9312.1</v>
      </c>
    </row>
    <row r="216" spans="1:10" outlineLevel="2" x14ac:dyDescent="0.3">
      <c r="A216" t="str">
        <f t="shared" si="20"/>
        <v>78700600620</v>
      </c>
      <c r="B216">
        <v>78700</v>
      </c>
      <c r="C216">
        <v>600620</v>
      </c>
      <c r="D216" t="s">
        <v>185</v>
      </c>
      <c r="E216" t="s">
        <v>134</v>
      </c>
      <c r="F216" s="4">
        <f>VLOOKUP(A216,'[1]Jan 23 - Jun 23'!$A$4:$K$591,11,FALSE)</f>
        <v>15265.4</v>
      </c>
      <c r="G216" s="4">
        <v>0</v>
      </c>
      <c r="I216" s="5">
        <f t="shared" si="21"/>
        <v>15265.4</v>
      </c>
      <c r="J216">
        <f>VLOOKUP(A216,'[2]2022 FS'!$A$5:$J$631,10,FALSE)</f>
        <v>9312.1</v>
      </c>
    </row>
    <row r="217" spans="1:10" outlineLevel="2" x14ac:dyDescent="0.3">
      <c r="A217" t="str">
        <f t="shared" si="20"/>
        <v>80000600620</v>
      </c>
      <c r="B217">
        <v>80000</v>
      </c>
      <c r="C217">
        <v>600620</v>
      </c>
      <c r="D217" t="s">
        <v>185</v>
      </c>
      <c r="E217" t="s">
        <v>17</v>
      </c>
      <c r="F217" s="4">
        <f>VLOOKUP(A217,'[1]Jan 23 - Jun 23'!$A$4:$K$591,11,FALSE)</f>
        <v>335141.67</v>
      </c>
      <c r="G217" s="4">
        <f>VLOOKUP(A217,'[1]Jul 23 - Dec 23'!$A$4:$I$477,9,FALSE)</f>
        <v>224578.44</v>
      </c>
      <c r="I217" s="5">
        <f t="shared" si="21"/>
        <v>559720.11</v>
      </c>
      <c r="J217">
        <f>VLOOKUP(A217,'[2]2022 FS'!$A$5:$J$631,10,FALSE)</f>
        <v>9312.1</v>
      </c>
    </row>
    <row r="218" spans="1:10" outlineLevel="2" x14ac:dyDescent="0.3">
      <c r="A218" t="str">
        <f t="shared" si="20"/>
        <v>80010600620</v>
      </c>
      <c r="B218">
        <v>80010</v>
      </c>
      <c r="C218">
        <v>600620</v>
      </c>
      <c r="D218" t="s">
        <v>185</v>
      </c>
      <c r="E218" t="s">
        <v>31</v>
      </c>
      <c r="F218" s="4">
        <f>VLOOKUP(A218,'[1]Jan 23 - Jun 23'!$A$4:$K$591,11,FALSE)</f>
        <v>75684.399999999994</v>
      </c>
      <c r="G218" s="4">
        <f>VLOOKUP(A218,'[1]Jul 23 - Dec 23'!$A$4:$I$477,9,FALSE)</f>
        <v>114414.25</v>
      </c>
      <c r="I218" s="5">
        <f t="shared" si="21"/>
        <v>190098.65</v>
      </c>
      <c r="J218">
        <f>VLOOKUP(A218,'[2]2022 FS'!$A$5:$J$631,10,FALSE)</f>
        <v>9312.1</v>
      </c>
    </row>
    <row r="219" spans="1:10" outlineLevel="2" x14ac:dyDescent="0.3">
      <c r="A219" t="str">
        <f t="shared" si="20"/>
        <v>80069600620</v>
      </c>
      <c r="B219">
        <v>80069</v>
      </c>
      <c r="C219">
        <v>600620</v>
      </c>
      <c r="D219" t="s">
        <v>185</v>
      </c>
      <c r="E219" t="s">
        <v>144</v>
      </c>
      <c r="F219" s="4">
        <f>VLOOKUP(A219,'[1]Jan 23 - Jun 23'!$A$4:$K$591,11,FALSE)</f>
        <v>2747.4</v>
      </c>
      <c r="G219" s="4">
        <v>0</v>
      </c>
      <c r="I219" s="5">
        <f t="shared" si="21"/>
        <v>2747.4</v>
      </c>
      <c r="J219">
        <f>VLOOKUP(A219,'[2]2022 FS'!$A$5:$J$631,10,FALSE)</f>
        <v>9312.1</v>
      </c>
    </row>
    <row r="220" spans="1:10" outlineLevel="2" x14ac:dyDescent="0.3">
      <c r="A220" t="str">
        <f t="shared" si="20"/>
        <v>80300600620</v>
      </c>
      <c r="B220">
        <v>80300</v>
      </c>
      <c r="C220">
        <v>600620</v>
      </c>
      <c r="D220" t="s">
        <v>185</v>
      </c>
      <c r="E220" t="s">
        <v>48</v>
      </c>
      <c r="F220" s="4">
        <f>VLOOKUP(A220,'[1]Jan 23 - Jun 23'!$A$4:$K$591,11,FALSE)</f>
        <v>549470.93999999994</v>
      </c>
      <c r="G220" s="4">
        <f>VLOOKUP(A220,'[1]Jul 23 - Dec 23'!$A$4:$I$477,9,FALSE)</f>
        <v>484451.52</v>
      </c>
      <c r="I220" s="5">
        <f t="shared" si="21"/>
        <v>1033922.46</v>
      </c>
      <c r="J220">
        <f>VLOOKUP(A220,'[2]2022 FS'!$A$5:$J$631,10,FALSE)</f>
        <v>9312.1</v>
      </c>
    </row>
    <row r="221" spans="1:10" outlineLevel="2" x14ac:dyDescent="0.3">
      <c r="A221" t="str">
        <f t="shared" si="20"/>
        <v>80570600620</v>
      </c>
      <c r="B221">
        <v>80570</v>
      </c>
      <c r="C221">
        <v>600620</v>
      </c>
      <c r="D221" t="s">
        <v>185</v>
      </c>
      <c r="E221" t="s">
        <v>147</v>
      </c>
      <c r="F221" s="4">
        <f>VLOOKUP(A221,'[1]Jan 23 - Jun 23'!$A$4:$K$591,11,FALSE)</f>
        <v>292781.94</v>
      </c>
      <c r="G221" s="4">
        <f>VLOOKUP(A221,'[1]Jul 23 - Dec 23'!$A$4:$I$477,9,FALSE)</f>
        <v>359150.07</v>
      </c>
      <c r="I221" s="5">
        <f t="shared" si="21"/>
        <v>651932.01</v>
      </c>
      <c r="J221">
        <f>VLOOKUP(A221,'[2]2022 FS'!$A$5:$J$631,10,FALSE)</f>
        <v>9312.1</v>
      </c>
    </row>
    <row r="222" spans="1:10" outlineLevel="2" x14ac:dyDescent="0.3">
      <c r="A222" t="str">
        <f t="shared" si="20"/>
        <v>83000600620</v>
      </c>
      <c r="B222">
        <v>83000</v>
      </c>
      <c r="C222">
        <v>600620</v>
      </c>
      <c r="D222" t="s">
        <v>185</v>
      </c>
      <c r="E222" t="s">
        <v>36</v>
      </c>
      <c r="F222" s="4">
        <f>VLOOKUP(A222,'[1]Jan 23 - Jun 23'!$A$4:$K$591,11,FALSE)</f>
        <v>167269.03</v>
      </c>
      <c r="G222" s="4">
        <f>VLOOKUP(A222,'[1]Jul 23 - Dec 23'!$A$4:$I$477,9,FALSE)</f>
        <v>190179.82</v>
      </c>
      <c r="I222" s="5">
        <f t="shared" si="21"/>
        <v>357448.85</v>
      </c>
      <c r="J222">
        <f>VLOOKUP(A222,'[2]2022 FS'!$A$5:$J$631,10,FALSE)</f>
        <v>9312.1</v>
      </c>
    </row>
    <row r="223" spans="1:10" outlineLevel="2" x14ac:dyDescent="0.3">
      <c r="A223" t="str">
        <f t="shared" si="20"/>
        <v>80010600630</v>
      </c>
      <c r="B223">
        <v>80010</v>
      </c>
      <c r="C223">
        <v>600630</v>
      </c>
      <c r="D223" t="s">
        <v>186</v>
      </c>
      <c r="E223" t="s">
        <v>31</v>
      </c>
      <c r="F223" s="4">
        <f>VLOOKUP(A223,'[1]Jan 23 - Jun 23'!$A$4:$K$591,11,FALSE)</f>
        <v>35959.199999999997</v>
      </c>
      <c r="G223" s="4">
        <f>VLOOKUP(A223,'[1]Jul 23 - Dec 23'!$A$4:$I$477,9,FALSE)</f>
        <v>38331.93</v>
      </c>
      <c r="I223" s="5">
        <f t="shared" si="21"/>
        <v>74291.13</v>
      </c>
      <c r="J223">
        <f>VLOOKUP(A223,'[2]2022 FS'!$A$5:$J$631,10,FALSE)</f>
        <v>9312.1</v>
      </c>
    </row>
    <row r="224" spans="1:10" outlineLevel="2" x14ac:dyDescent="0.3">
      <c r="A224" t="str">
        <f t="shared" si="20"/>
        <v>80300600630</v>
      </c>
      <c r="B224">
        <v>80300</v>
      </c>
      <c r="C224">
        <v>600630</v>
      </c>
      <c r="D224" t="s">
        <v>186</v>
      </c>
      <c r="E224" t="s">
        <v>48</v>
      </c>
      <c r="F224" s="4">
        <f>VLOOKUP(A224,'[1]Jan 23 - Jun 23'!$A$4:$K$591,11,FALSE)</f>
        <v>563168.25</v>
      </c>
      <c r="G224" s="4">
        <f>VLOOKUP(A224,'[1]Jul 23 - Dec 23'!$A$4:$I$477,9,FALSE)</f>
        <v>497443.51</v>
      </c>
      <c r="I224" s="5">
        <f t="shared" si="21"/>
        <v>1060611.76</v>
      </c>
      <c r="J224">
        <f>VLOOKUP(A224,'[2]2022 FS'!$A$5:$J$631,10,FALSE)</f>
        <v>9312.1</v>
      </c>
    </row>
    <row r="225" spans="1:10" outlineLevel="2" x14ac:dyDescent="0.3">
      <c r="A225" t="str">
        <f t="shared" si="20"/>
        <v>80570600630</v>
      </c>
      <c r="B225">
        <v>80570</v>
      </c>
      <c r="C225">
        <v>600630</v>
      </c>
      <c r="D225" t="s">
        <v>186</v>
      </c>
      <c r="E225" t="s">
        <v>147</v>
      </c>
      <c r="F225" s="4">
        <f>VLOOKUP(A225,'[1]Jan 23 - Jun 23'!$A$4:$K$591,11,FALSE)</f>
        <v>65693.83</v>
      </c>
      <c r="G225" s="4">
        <f>VLOOKUP(A225,'[1]Jul 23 - Dec 23'!$A$4:$I$477,9,FALSE)</f>
        <v>34834.82</v>
      </c>
      <c r="I225" s="5">
        <f t="shared" si="21"/>
        <v>100528.65</v>
      </c>
      <c r="J225">
        <f>VLOOKUP(A225,'[2]2022 FS'!$A$5:$J$631,10,FALSE)</f>
        <v>9312.1</v>
      </c>
    </row>
    <row r="226" spans="1:10" outlineLevel="2" x14ac:dyDescent="0.3">
      <c r="A226" t="str">
        <f t="shared" si="20"/>
        <v>83000600630</v>
      </c>
      <c r="B226">
        <v>83000</v>
      </c>
      <c r="C226">
        <v>600630</v>
      </c>
      <c r="D226" t="s">
        <v>186</v>
      </c>
      <c r="E226" t="s">
        <v>36</v>
      </c>
      <c r="F226" s="4">
        <f>VLOOKUP(A226,'[1]Jan 23 - Jun 23'!$A$4:$K$591,11,FALSE)</f>
        <v>107358.19</v>
      </c>
      <c r="G226" s="4">
        <f>VLOOKUP(A226,'[1]Jul 23 - Dec 23'!$A$4:$I$477,9,FALSE)</f>
        <v>42442.75</v>
      </c>
      <c r="I226" s="5">
        <f t="shared" si="21"/>
        <v>149800.94</v>
      </c>
      <c r="J226">
        <f>VLOOKUP(A226,'[2]2022 FS'!$A$5:$J$631,10,FALSE)</f>
        <v>9312.1</v>
      </c>
    </row>
    <row r="227" spans="1:10" outlineLevel="2" x14ac:dyDescent="0.3">
      <c r="A227" t="str">
        <f t="shared" si="20"/>
        <v>80000600630</v>
      </c>
      <c r="B227">
        <v>80000</v>
      </c>
      <c r="C227">
        <v>600630</v>
      </c>
      <c r="D227" t="s">
        <v>186</v>
      </c>
      <c r="E227" t="s">
        <v>17</v>
      </c>
      <c r="F227" s="4">
        <v>0</v>
      </c>
      <c r="G227" s="4">
        <f>VLOOKUP(A227,'[1]Jul 23 - Dec 23'!$A$4:$I$477,9,FALSE)</f>
        <v>38141.230000000003</v>
      </c>
      <c r="I227" s="5">
        <f t="shared" si="21"/>
        <v>38141.230000000003</v>
      </c>
      <c r="J227">
        <v>9312.1</v>
      </c>
    </row>
    <row r="228" spans="1:10" outlineLevel="2" x14ac:dyDescent="0.3">
      <c r="A228" t="str">
        <f t="shared" si="20"/>
        <v>80000600660</v>
      </c>
      <c r="B228">
        <v>80000</v>
      </c>
      <c r="C228">
        <v>600660</v>
      </c>
      <c r="D228" t="s">
        <v>187</v>
      </c>
      <c r="E228" t="s">
        <v>17</v>
      </c>
      <c r="F228" s="4">
        <f>VLOOKUP(A228,'[1]Jan 23 - Jun 23'!$A$4:$K$591,11,FALSE)</f>
        <v>1.92</v>
      </c>
      <c r="G228" s="4">
        <f>VLOOKUP(A228,'[1]Jul 23 - Dec 23'!$A$4:$I$477,9,FALSE)</f>
        <v>2</v>
      </c>
      <c r="I228" s="5">
        <f t="shared" si="21"/>
        <v>3.92</v>
      </c>
      <c r="J228">
        <f>VLOOKUP(A228,'[2]2022 FS'!$A$5:$J$631,10,FALSE)</f>
        <v>9312.1</v>
      </c>
    </row>
    <row r="229" spans="1:10" outlineLevel="2" x14ac:dyDescent="0.3">
      <c r="A229" t="str">
        <f t="shared" si="20"/>
        <v>80010600660</v>
      </c>
      <c r="B229">
        <v>80010</v>
      </c>
      <c r="C229">
        <v>600660</v>
      </c>
      <c r="D229" t="s">
        <v>187</v>
      </c>
      <c r="E229" t="s">
        <v>31</v>
      </c>
      <c r="F229" s="4">
        <f>VLOOKUP(A229,'[1]Jan 23 - Jun 23'!$A$4:$K$591,11,FALSE)</f>
        <v>73458.31</v>
      </c>
      <c r="G229" s="4">
        <f>VLOOKUP(A229,'[1]Jul 23 - Dec 23'!$A$4:$I$477,9,FALSE)</f>
        <v>69552.990000000005</v>
      </c>
      <c r="I229" s="5">
        <f t="shared" si="21"/>
        <v>143011.29999999999</v>
      </c>
      <c r="J229">
        <f>VLOOKUP(A229,'[2]2022 FS'!$A$5:$J$631,10,FALSE)</f>
        <v>9312.1</v>
      </c>
    </row>
    <row r="230" spans="1:10" outlineLevel="2" x14ac:dyDescent="0.3">
      <c r="A230" t="str">
        <f t="shared" si="20"/>
        <v>80300600660</v>
      </c>
      <c r="B230">
        <v>80300</v>
      </c>
      <c r="C230">
        <v>600660</v>
      </c>
      <c r="D230" t="s">
        <v>187</v>
      </c>
      <c r="E230" t="s">
        <v>48</v>
      </c>
      <c r="F230" s="4">
        <f>VLOOKUP(A230,'[1]Jan 23 - Jun 23'!$A$4:$K$591,11,FALSE)</f>
        <v>247707.78</v>
      </c>
      <c r="G230" s="4">
        <f>VLOOKUP(A230,'[1]Jul 23 - Dec 23'!$A$4:$I$477,9,FALSE)</f>
        <v>267361.99</v>
      </c>
      <c r="I230" s="5">
        <f t="shared" si="21"/>
        <v>515069.77</v>
      </c>
      <c r="J230">
        <f>VLOOKUP(A230,'[2]2022 FS'!$A$5:$J$631,10,FALSE)</f>
        <v>9312.1</v>
      </c>
    </row>
    <row r="231" spans="1:10" outlineLevel="2" x14ac:dyDescent="0.3">
      <c r="A231" t="str">
        <f t="shared" si="20"/>
        <v>83000600660</v>
      </c>
      <c r="B231">
        <v>83000</v>
      </c>
      <c r="C231">
        <v>600660</v>
      </c>
      <c r="D231" t="s">
        <v>187</v>
      </c>
      <c r="E231" t="s">
        <v>36</v>
      </c>
      <c r="F231" s="4">
        <f>VLOOKUP(A231,'[1]Jan 23 - Jun 23'!$A$4:$K$591,11,FALSE)</f>
        <v>12852.11</v>
      </c>
      <c r="G231" s="4">
        <f>VLOOKUP(A231,'[1]Jul 23 - Dec 23'!$A$4:$I$477,9,FALSE)</f>
        <v>25078.28</v>
      </c>
      <c r="I231" s="5">
        <f t="shared" si="21"/>
        <v>37930.39</v>
      </c>
      <c r="J231">
        <f>VLOOKUP(A231,'[2]2022 FS'!$A$5:$J$631,10,FALSE)</f>
        <v>9312.1</v>
      </c>
    </row>
    <row r="232" spans="1:10" outlineLevel="2" x14ac:dyDescent="0.3">
      <c r="A232" t="str">
        <f t="shared" si="20"/>
        <v>80300600819</v>
      </c>
      <c r="B232">
        <v>80300</v>
      </c>
      <c r="C232">
        <v>600819</v>
      </c>
      <c r="D232" t="s">
        <v>188</v>
      </c>
      <c r="E232" t="s">
        <v>48</v>
      </c>
      <c r="F232" s="4">
        <f>VLOOKUP(A232,'[1]Jan 23 - Jun 23'!$A$4:$K$591,11,FALSE)</f>
        <v>-299114.21999999997</v>
      </c>
      <c r="G232" s="4">
        <f>VLOOKUP(A232,'[1]Jul 23 - Dec 23'!$A$4:$I$477,9,FALSE)</f>
        <v>-370127.4</v>
      </c>
      <c r="I232" s="5">
        <f t="shared" si="21"/>
        <v>-669241.62</v>
      </c>
      <c r="J232">
        <f>VLOOKUP(A232,'[2]2022 FS'!$A$5:$J$631,10,FALSE)</f>
        <v>9312.1</v>
      </c>
    </row>
    <row r="233" spans="1:10" outlineLevel="2" x14ac:dyDescent="0.3">
      <c r="A233" t="str">
        <f t="shared" si="20"/>
        <v>75900600869</v>
      </c>
      <c r="B233">
        <v>75900</v>
      </c>
      <c r="C233">
        <v>600869</v>
      </c>
      <c r="D233" t="s">
        <v>189</v>
      </c>
      <c r="E233" t="s">
        <v>128</v>
      </c>
      <c r="F233" s="4">
        <f>VLOOKUP(A233,'[1]Jan 23 - Jun 23'!$A$4:$K$591,11,FALSE)</f>
        <v>109066.04</v>
      </c>
      <c r="G233" s="4">
        <f>VLOOKUP(A233,'[1]Jul 23 - Dec 23'!$A$4:$I$477,9,FALSE)</f>
        <v>111497.12</v>
      </c>
      <c r="I233" s="5">
        <f t="shared" si="21"/>
        <v>220563.15999999997</v>
      </c>
      <c r="J233">
        <f>VLOOKUP(A233,'[2]2022 FS'!$A$5:$J$631,10,FALSE)</f>
        <v>9312.1</v>
      </c>
    </row>
    <row r="234" spans="1:10" outlineLevel="2" x14ac:dyDescent="0.3">
      <c r="A234" t="str">
        <f t="shared" si="20"/>
        <v>80052600869</v>
      </c>
      <c r="B234">
        <v>80052</v>
      </c>
      <c r="C234">
        <v>600869</v>
      </c>
      <c r="D234" t="s">
        <v>189</v>
      </c>
      <c r="E234" t="s">
        <v>140</v>
      </c>
      <c r="F234" s="4">
        <f>VLOOKUP(A234,'[1]Jan 23 - Jun 23'!$A$4:$K$591,11,FALSE)</f>
        <v>31435.08</v>
      </c>
      <c r="G234" s="4">
        <f>VLOOKUP(A234,'[1]Jul 23 - Dec 23'!$A$4:$I$477,9,FALSE)</f>
        <v>23856.34</v>
      </c>
      <c r="I234" s="5">
        <f t="shared" si="21"/>
        <v>55291.42</v>
      </c>
      <c r="J234">
        <f>VLOOKUP(A234,'[2]2022 FS'!$A$5:$J$631,10,FALSE)</f>
        <v>9312.1</v>
      </c>
    </row>
    <row r="235" spans="1:10" outlineLevel="2" x14ac:dyDescent="0.3">
      <c r="A235" t="str">
        <f t="shared" si="20"/>
        <v>80053600869</v>
      </c>
      <c r="B235">
        <v>80053</v>
      </c>
      <c r="C235">
        <v>600869</v>
      </c>
      <c r="D235" t="s">
        <v>189</v>
      </c>
      <c r="E235" t="s">
        <v>141</v>
      </c>
      <c r="F235" s="4">
        <f>VLOOKUP(A235,'[1]Jan 23 - Jun 23'!$A$4:$K$591,11,FALSE)</f>
        <v>13520.32</v>
      </c>
      <c r="G235" s="4">
        <f>VLOOKUP(A235,'[1]Jul 23 - Dec 23'!$A$4:$I$477,9,FALSE)</f>
        <v>0</v>
      </c>
      <c r="I235" s="5">
        <f t="shared" si="21"/>
        <v>13520.32</v>
      </c>
      <c r="J235">
        <f>VLOOKUP(A235,'[2]2022 FS'!$A$5:$J$631,10,FALSE)</f>
        <v>9312.1</v>
      </c>
    </row>
    <row r="236" spans="1:10" outlineLevel="2" x14ac:dyDescent="0.3">
      <c r="A236" t="str">
        <f t="shared" si="20"/>
        <v>80054600869</v>
      </c>
      <c r="B236">
        <v>80054</v>
      </c>
      <c r="C236">
        <v>600869</v>
      </c>
      <c r="D236" t="s">
        <v>189</v>
      </c>
      <c r="E236" t="s">
        <v>142</v>
      </c>
      <c r="F236" s="4">
        <f>VLOOKUP(A236,'[1]Jan 23 - Jun 23'!$A$4:$K$591,11,FALSE)</f>
        <v>31765.09</v>
      </c>
      <c r="G236" s="4">
        <f>VLOOKUP(A236,'[1]Jul 23 - Dec 23'!$A$4:$I$477,9,FALSE)</f>
        <v>24445.07</v>
      </c>
      <c r="I236" s="5">
        <f t="shared" si="21"/>
        <v>56210.16</v>
      </c>
      <c r="J236">
        <f>VLOOKUP(A236,'[2]2022 FS'!$A$5:$J$631,10,FALSE)</f>
        <v>9312.1</v>
      </c>
    </row>
    <row r="237" spans="1:10" outlineLevel="2" x14ac:dyDescent="0.3">
      <c r="A237" t="str">
        <f t="shared" si="20"/>
        <v>80300600869</v>
      </c>
      <c r="B237">
        <v>80300</v>
      </c>
      <c r="C237">
        <v>600869</v>
      </c>
      <c r="D237" t="s">
        <v>189</v>
      </c>
      <c r="E237" t="s">
        <v>48</v>
      </c>
      <c r="F237" s="4">
        <f>VLOOKUP(A237,'[1]Jan 23 - Jun 23'!$A$4:$K$591,11,FALSE)</f>
        <v>-69279.23</v>
      </c>
      <c r="G237" s="4">
        <f>VLOOKUP(A237,'[1]Jul 23 - Dec 23'!$A$4:$I$477,9,FALSE)</f>
        <v>-52210.27</v>
      </c>
      <c r="I237" s="5">
        <f t="shared" si="21"/>
        <v>-121489.5</v>
      </c>
      <c r="J237">
        <f>VLOOKUP(A237,'[2]2022 FS'!$A$5:$J$631,10,FALSE)</f>
        <v>9312.1</v>
      </c>
    </row>
    <row r="238" spans="1:10" outlineLevel="2" x14ac:dyDescent="0.3">
      <c r="A238" t="str">
        <f t="shared" si="20"/>
        <v>80500600869</v>
      </c>
      <c r="B238">
        <v>80500</v>
      </c>
      <c r="C238">
        <v>600869</v>
      </c>
      <c r="D238" t="s">
        <v>189</v>
      </c>
      <c r="E238" t="s">
        <v>146</v>
      </c>
      <c r="F238" s="4">
        <f>VLOOKUP(A238,'[1]Jan 23 - Jun 23'!$A$4:$K$591,11,FALSE)</f>
        <v>-15864.03</v>
      </c>
      <c r="G238" s="4">
        <f>VLOOKUP(A238,'[1]Jul 23 - Dec 23'!$A$4:$I$477,9,FALSE)</f>
        <v>-13481.73</v>
      </c>
      <c r="I238" s="5">
        <f t="shared" si="21"/>
        <v>-29345.760000000002</v>
      </c>
      <c r="J238">
        <f>VLOOKUP(A238,'[2]2022 FS'!$A$5:$J$631,10,FALSE)</f>
        <v>9312.1</v>
      </c>
    </row>
    <row r="239" spans="1:10" outlineLevel="2" x14ac:dyDescent="0.3">
      <c r="A239" t="str">
        <f t="shared" si="20"/>
        <v>83000600869</v>
      </c>
      <c r="B239">
        <v>83000</v>
      </c>
      <c r="C239">
        <v>600869</v>
      </c>
      <c r="D239" t="s">
        <v>189</v>
      </c>
      <c r="E239" t="s">
        <v>36</v>
      </c>
      <c r="F239" s="4">
        <f>VLOOKUP(A239,'[1]Jan 23 - Jun 23'!$A$4:$K$591,11,FALSE)</f>
        <v>-3860.01</v>
      </c>
      <c r="G239" s="4">
        <f>VLOOKUP(A239,'[1]Jul 23 - Dec 23'!$A$4:$I$477,9,FALSE)</f>
        <v>-2119.5</v>
      </c>
      <c r="I239" s="5">
        <f t="shared" si="21"/>
        <v>-5979.51</v>
      </c>
      <c r="J239">
        <f>VLOOKUP(A239,'[2]2022 FS'!$A$5:$J$631,10,FALSE)</f>
        <v>9312.1</v>
      </c>
    </row>
    <row r="240" spans="1:10" outlineLevel="2" x14ac:dyDescent="0.3">
      <c r="A240" t="str">
        <f t="shared" si="20"/>
        <v>80099601010</v>
      </c>
      <c r="B240">
        <v>80099</v>
      </c>
      <c r="C240">
        <v>601010</v>
      </c>
      <c r="D240" t="s">
        <v>190</v>
      </c>
      <c r="E240" t="s">
        <v>145</v>
      </c>
      <c r="F240" s="4">
        <f>VLOOKUP(A240,'[1]Jan 23 - Jun 23'!$A$4:$K$591,11,FALSE)</f>
        <v>296.70999999999998</v>
      </c>
      <c r="G240" s="4">
        <f>VLOOKUP(A240,'[1]Jul 23 - Dec 23'!$A$4:$I$477,9,FALSE)</f>
        <v>892.66</v>
      </c>
      <c r="I240" s="5">
        <f t="shared" si="21"/>
        <v>1189.3699999999999</v>
      </c>
      <c r="J240">
        <v>9312.1</v>
      </c>
    </row>
    <row r="241" spans="1:10" outlineLevel="2" x14ac:dyDescent="0.3">
      <c r="A241" t="str">
        <f t="shared" si="20"/>
        <v>80570601010</v>
      </c>
      <c r="B241">
        <v>80570</v>
      </c>
      <c r="C241">
        <v>601010</v>
      </c>
      <c r="D241" t="s">
        <v>190</v>
      </c>
      <c r="E241" t="s">
        <v>147</v>
      </c>
      <c r="F241" s="4">
        <v>0</v>
      </c>
      <c r="G241" s="4">
        <f>VLOOKUP(A241,'[1]Jul 23 - Dec 23'!$A$4:$I$477,9,FALSE)</f>
        <v>347.98</v>
      </c>
      <c r="I241" s="5">
        <f t="shared" si="21"/>
        <v>347.98</v>
      </c>
      <c r="J241">
        <v>9312.1</v>
      </c>
    </row>
    <row r="242" spans="1:10" outlineLevel="2" x14ac:dyDescent="0.3">
      <c r="A242" t="str">
        <f t="shared" si="20"/>
        <v>80300601100</v>
      </c>
      <c r="B242">
        <v>80300</v>
      </c>
      <c r="C242">
        <v>601100</v>
      </c>
      <c r="D242" t="s">
        <v>191</v>
      </c>
      <c r="E242" t="s">
        <v>48</v>
      </c>
      <c r="F242" s="4">
        <f>VLOOKUP(A242,'[1]Jan 23 - Jun 23'!$A$4:$K$591,11,FALSE)</f>
        <v>37691.69</v>
      </c>
      <c r="G242" s="4">
        <f>VLOOKUP(A242,'[1]Jul 23 - Dec 23'!$A$4:$I$477,9,FALSE)</f>
        <v>15686.14</v>
      </c>
      <c r="I242" s="5">
        <f t="shared" si="21"/>
        <v>53377.83</v>
      </c>
      <c r="J242">
        <f>VLOOKUP(A242,'[2]2022 FS'!$A$5:$J$631,10,FALSE)</f>
        <v>9312.1</v>
      </c>
    </row>
    <row r="243" spans="1:10" outlineLevel="2" x14ac:dyDescent="0.3">
      <c r="A243" t="str">
        <f t="shared" si="20"/>
        <v>80300601110</v>
      </c>
      <c r="B243">
        <v>80300</v>
      </c>
      <c r="C243">
        <v>601110</v>
      </c>
      <c r="D243" t="s">
        <v>192</v>
      </c>
      <c r="E243" t="s">
        <v>48</v>
      </c>
      <c r="F243" s="4">
        <f>VLOOKUP(A243,'[1]Jan 23 - Jun 23'!$A$4:$K$591,11,FALSE)</f>
        <v>161.76000000000002</v>
      </c>
      <c r="G243" s="4">
        <f>VLOOKUP(A243,'[1]Jul 23 - Dec 23'!$A$4:$I$477,9,FALSE)</f>
        <v>54.94</v>
      </c>
      <c r="I243" s="5">
        <f t="shared" si="21"/>
        <v>216.70000000000002</v>
      </c>
      <c r="J243">
        <f>VLOOKUP(A243,'[2]2022 FS'!$A$5:$J$631,10,FALSE)</f>
        <v>9312.1</v>
      </c>
    </row>
    <row r="244" spans="1:10" outlineLevel="2" x14ac:dyDescent="0.3">
      <c r="A244" t="str">
        <f t="shared" si="20"/>
        <v>80000601140</v>
      </c>
      <c r="B244">
        <v>80000</v>
      </c>
      <c r="C244">
        <v>601140</v>
      </c>
      <c r="D244" t="s">
        <v>193</v>
      </c>
      <c r="E244" t="s">
        <v>17</v>
      </c>
      <c r="F244" s="4">
        <f>VLOOKUP(A244,'[1]Jan 23 - Jun 23'!$A$4:$K$591,11,FALSE)</f>
        <v>0.01</v>
      </c>
      <c r="G244" s="4">
        <f>VLOOKUP(A244,'[1]Jul 23 - Dec 23'!$A$4:$I$477,9,FALSE)</f>
        <v>0.08</v>
      </c>
      <c r="I244" s="5">
        <f t="shared" si="21"/>
        <v>0.09</v>
      </c>
      <c r="J244">
        <f>VLOOKUP(A244,'[2]2022 FS'!$A$5:$J$631,10,FALSE)</f>
        <v>9312.1</v>
      </c>
    </row>
    <row r="245" spans="1:10" outlineLevel="2" x14ac:dyDescent="0.3">
      <c r="A245" t="str">
        <f t="shared" si="20"/>
        <v>80010601140</v>
      </c>
      <c r="B245">
        <v>80010</v>
      </c>
      <c r="C245">
        <v>601140</v>
      </c>
      <c r="D245" t="s">
        <v>193</v>
      </c>
      <c r="E245" t="s">
        <v>31</v>
      </c>
      <c r="F245" s="4">
        <f>VLOOKUP(A245,'[1]Jan 23 - Jun 23'!$A$4:$K$591,11,FALSE)</f>
        <v>1567.17</v>
      </c>
      <c r="G245" s="4">
        <f>VLOOKUP(A245,'[1]Jul 23 - Dec 23'!$A$4:$I$477,9,FALSE)</f>
        <v>312.75</v>
      </c>
      <c r="I245" s="5">
        <f t="shared" si="21"/>
        <v>1879.92</v>
      </c>
      <c r="J245">
        <f>VLOOKUP(A245,'[2]2022 FS'!$A$5:$J$631,10,FALSE)</f>
        <v>9312.1</v>
      </c>
    </row>
    <row r="246" spans="1:10" outlineLevel="2" x14ac:dyDescent="0.3">
      <c r="A246" t="str">
        <f t="shared" si="20"/>
        <v>80300601140</v>
      </c>
      <c r="B246">
        <v>80300</v>
      </c>
      <c r="C246">
        <v>601140</v>
      </c>
      <c r="D246" t="s">
        <v>193</v>
      </c>
      <c r="E246" t="s">
        <v>48</v>
      </c>
      <c r="F246" s="4">
        <f>VLOOKUP(A246,'[1]Jan 23 - Jun 23'!$A$4:$K$591,11,FALSE)</f>
        <v>8916.42</v>
      </c>
      <c r="G246" s="4">
        <f>VLOOKUP(A246,'[1]Jul 23 - Dec 23'!$A$4:$I$477,9,FALSE)</f>
        <v>4975.12</v>
      </c>
      <c r="I246" s="5">
        <f t="shared" si="21"/>
        <v>13891.54</v>
      </c>
      <c r="J246">
        <f>VLOOKUP(A246,'[2]2022 FS'!$A$5:$J$631,10,FALSE)</f>
        <v>9312.1</v>
      </c>
    </row>
    <row r="247" spans="1:10" outlineLevel="2" x14ac:dyDescent="0.3">
      <c r="A247" t="str">
        <f t="shared" si="20"/>
        <v>83000601140</v>
      </c>
      <c r="B247">
        <v>83000</v>
      </c>
      <c r="C247">
        <v>601140</v>
      </c>
      <c r="D247" t="s">
        <v>193</v>
      </c>
      <c r="E247" t="s">
        <v>36</v>
      </c>
      <c r="F247" s="4">
        <f>VLOOKUP(A247,'[1]Jan 23 - Jun 23'!$A$4:$K$591,11,FALSE)</f>
        <v>48.26</v>
      </c>
      <c r="G247" s="4">
        <f>VLOOKUP(A247,'[1]Jul 23 - Dec 23'!$A$4:$I$477,9,FALSE)</f>
        <v>8.11</v>
      </c>
      <c r="I247" s="5">
        <f t="shared" si="21"/>
        <v>56.37</v>
      </c>
      <c r="J247">
        <f>VLOOKUP(A247,'[2]2022 FS'!$A$5:$J$631,10,FALSE)</f>
        <v>9312.1</v>
      </c>
    </row>
    <row r="248" spans="1:10" outlineLevel="2" x14ac:dyDescent="0.3">
      <c r="A248" t="str">
        <f t="shared" si="20"/>
        <v>80099603030</v>
      </c>
      <c r="B248">
        <v>80099</v>
      </c>
      <c r="C248">
        <v>603030</v>
      </c>
      <c r="D248" t="s">
        <v>194</v>
      </c>
      <c r="E248" t="s">
        <v>145</v>
      </c>
      <c r="F248" s="4">
        <v>0</v>
      </c>
      <c r="G248" s="4">
        <f>VLOOKUP(A248,'[1]Jul 23 - Dec 23'!$A$4:$I$477,9,FALSE)</f>
        <v>238.84</v>
      </c>
      <c r="I248" s="5">
        <f t="shared" si="21"/>
        <v>238.84</v>
      </c>
      <c r="J248">
        <v>9312.1</v>
      </c>
    </row>
    <row r="249" spans="1:10" outlineLevel="2" x14ac:dyDescent="0.3">
      <c r="A249" t="str">
        <f t="shared" si="20"/>
        <v>80000603120</v>
      </c>
      <c r="B249">
        <v>80000</v>
      </c>
      <c r="C249">
        <v>603120</v>
      </c>
      <c r="D249" t="s">
        <v>195</v>
      </c>
      <c r="E249" t="s">
        <v>17</v>
      </c>
      <c r="F249" s="4">
        <f>VLOOKUP(A249,'[1]Jan 23 - Jun 23'!$A$4:$K$591,11,FALSE)</f>
        <v>6637.5</v>
      </c>
      <c r="G249" s="4">
        <f>VLOOKUP(A249,'[1]Jul 23 - Dec 23'!$A$4:$I$477,9,FALSE)</f>
        <v>1800</v>
      </c>
      <c r="I249" s="5">
        <f t="shared" si="21"/>
        <v>8437.5</v>
      </c>
      <c r="J249">
        <f>VLOOKUP(A249,'[2]2022 FS'!$A$5:$J$631,10,FALSE)</f>
        <v>9312.1</v>
      </c>
    </row>
    <row r="250" spans="1:10" outlineLevel="2" x14ac:dyDescent="0.3">
      <c r="A250" t="str">
        <f t="shared" si="20"/>
        <v>80010603120</v>
      </c>
      <c r="B250">
        <v>80010</v>
      </c>
      <c r="C250">
        <v>603120</v>
      </c>
      <c r="D250" t="s">
        <v>195</v>
      </c>
      <c r="E250" t="s">
        <v>31</v>
      </c>
      <c r="F250" s="4">
        <f>VLOOKUP(A250,'[1]Jan 23 - Jun 23'!$A$4:$K$591,11,FALSE)</f>
        <v>-237200</v>
      </c>
      <c r="G250" s="4">
        <f>VLOOKUP(A250,'[1]Jul 23 - Dec 23'!$A$4:$I$477,9,FALSE)</f>
        <v>300000</v>
      </c>
      <c r="I250" s="5">
        <f t="shared" si="21"/>
        <v>62800</v>
      </c>
      <c r="J250">
        <f>VLOOKUP(A250,'[2]2022 FS'!$A$5:$J$631,10,FALSE)</f>
        <v>9312.1</v>
      </c>
    </row>
    <row r="251" spans="1:10" outlineLevel="2" x14ac:dyDescent="0.3">
      <c r="A251" t="str">
        <f t="shared" si="20"/>
        <v>80300603120</v>
      </c>
      <c r="B251">
        <v>80300</v>
      </c>
      <c r="C251">
        <v>603120</v>
      </c>
      <c r="D251" t="s">
        <v>195</v>
      </c>
      <c r="E251" t="s">
        <v>48</v>
      </c>
      <c r="F251" s="4">
        <f>VLOOKUP(A251,'[1]Jan 23 - Jun 23'!$A$4:$K$591,11,FALSE)</f>
        <v>216.65</v>
      </c>
      <c r="G251" s="4">
        <v>0</v>
      </c>
      <c r="I251" s="5">
        <f t="shared" si="21"/>
        <v>216.65</v>
      </c>
      <c r="J251">
        <v>9312.1</v>
      </c>
    </row>
    <row r="252" spans="1:10" outlineLevel="2" x14ac:dyDescent="0.3">
      <c r="A252" t="str">
        <f t="shared" si="20"/>
        <v>80300603160</v>
      </c>
      <c r="B252">
        <v>80300</v>
      </c>
      <c r="C252">
        <v>603160</v>
      </c>
      <c r="D252" t="s">
        <v>196</v>
      </c>
      <c r="E252" t="s">
        <v>48</v>
      </c>
      <c r="F252" s="4">
        <f>VLOOKUP(A252,'[1]Jan 23 - Jun 23'!$A$4:$K$591,11,FALSE)</f>
        <v>19.079999999999998</v>
      </c>
      <c r="G252" s="4">
        <f>VLOOKUP(A252,'[1]Jul 23 - Dec 23'!$A$4:$I$477,9,FALSE)</f>
        <v>314.92</v>
      </c>
      <c r="I252" s="5">
        <f t="shared" si="21"/>
        <v>334</v>
      </c>
      <c r="J252">
        <f>VLOOKUP(A252,'[2]2022 FS'!$A$5:$J$631,10,FALSE)</f>
        <v>9312.1</v>
      </c>
    </row>
    <row r="253" spans="1:10" outlineLevel="2" x14ac:dyDescent="0.3">
      <c r="A253" t="str">
        <f t="shared" si="20"/>
        <v>80570605530</v>
      </c>
      <c r="B253">
        <v>80570</v>
      </c>
      <c r="C253">
        <v>605530</v>
      </c>
      <c r="D253" t="s">
        <v>197</v>
      </c>
      <c r="E253" t="s">
        <v>147</v>
      </c>
      <c r="F253" s="4">
        <f>VLOOKUP(A253,'[1]Jan 23 - Jun 23'!$A$4:$K$591,11,FALSE)</f>
        <v>12853.47</v>
      </c>
      <c r="G253" s="4">
        <f>VLOOKUP(A253,'[1]Jul 23 - Dec 23'!$A$4:$I$477,9,FALSE)</f>
        <v>13774.36</v>
      </c>
      <c r="I253" s="5">
        <f t="shared" si="21"/>
        <v>26627.83</v>
      </c>
      <c r="J253">
        <f>VLOOKUP(A253,'[2]2022 FS'!$A$5:$J$631,10,FALSE)</f>
        <v>9312.1</v>
      </c>
    </row>
    <row r="254" spans="1:10" outlineLevel="2" x14ac:dyDescent="0.3">
      <c r="A254" t="str">
        <f t="shared" si="20"/>
        <v>78700605620</v>
      </c>
      <c r="B254">
        <v>78700</v>
      </c>
      <c r="C254">
        <v>605620</v>
      </c>
      <c r="D254" t="s">
        <v>198</v>
      </c>
      <c r="E254" t="s">
        <v>134</v>
      </c>
      <c r="F254" s="4">
        <f>VLOOKUP(A254,'[1]Jan 23 - Jun 23'!$A$4:$K$591,11,FALSE)</f>
        <v>484.62</v>
      </c>
      <c r="G254" s="4">
        <v>0</v>
      </c>
      <c r="I254" s="5">
        <f t="shared" si="21"/>
        <v>484.62</v>
      </c>
      <c r="J254">
        <f>VLOOKUP(A254,'[2]2022 FS'!$A$5:$J$631,10,FALSE)</f>
        <v>9312.1</v>
      </c>
    </row>
    <row r="255" spans="1:10" outlineLevel="2" x14ac:dyDescent="0.3">
      <c r="A255" t="str">
        <f t="shared" si="20"/>
        <v>80000605620</v>
      </c>
      <c r="B255">
        <v>80000</v>
      </c>
      <c r="C255">
        <v>605620</v>
      </c>
      <c r="D255" t="s">
        <v>198</v>
      </c>
      <c r="E255" t="s">
        <v>17</v>
      </c>
      <c r="F255" s="4">
        <f>VLOOKUP(A255,'[1]Jan 23 - Jun 23'!$A$4:$K$591,11,FALSE)</f>
        <v>29271.280000000002</v>
      </c>
      <c r="G255" s="4">
        <f>VLOOKUP(A255,'[1]Jul 23 - Dec 23'!$A$4:$I$477,9,FALSE)</f>
        <v>31431.69</v>
      </c>
      <c r="I255" s="5">
        <f t="shared" si="21"/>
        <v>60702.97</v>
      </c>
      <c r="J255">
        <f>VLOOKUP(A255,'[2]2022 FS'!$A$5:$J$631,10,FALSE)</f>
        <v>9312.1</v>
      </c>
    </row>
    <row r="256" spans="1:10" outlineLevel="2" x14ac:dyDescent="0.3">
      <c r="A256" t="str">
        <f t="shared" si="20"/>
        <v>80010605620</v>
      </c>
      <c r="B256">
        <v>80010</v>
      </c>
      <c r="C256">
        <v>605620</v>
      </c>
      <c r="D256" t="s">
        <v>198</v>
      </c>
      <c r="E256" t="s">
        <v>31</v>
      </c>
      <c r="F256" s="4">
        <f>VLOOKUP(A256,'[1]Jan 23 - Jun 23'!$A$4:$K$591,11,FALSE)</f>
        <v>5899.92</v>
      </c>
      <c r="G256" s="4">
        <f>VLOOKUP(A256,'[1]Jul 23 - Dec 23'!$A$4:$I$477,9,FALSE)</f>
        <v>18602.18</v>
      </c>
      <c r="I256" s="5">
        <f t="shared" si="21"/>
        <v>24502.1</v>
      </c>
      <c r="J256">
        <f>VLOOKUP(A256,'[2]2022 FS'!$A$5:$J$631,10,FALSE)</f>
        <v>9312.1</v>
      </c>
    </row>
    <row r="257" spans="1:10" outlineLevel="2" x14ac:dyDescent="0.3">
      <c r="A257" t="str">
        <f t="shared" si="20"/>
        <v>80069605620</v>
      </c>
      <c r="B257">
        <v>80069</v>
      </c>
      <c r="C257">
        <v>605620</v>
      </c>
      <c r="D257" t="s">
        <v>198</v>
      </c>
      <c r="E257" t="s">
        <v>144</v>
      </c>
      <c r="F257" s="4">
        <f>VLOOKUP(A257,'[1]Jan 23 - Jun 23'!$A$4:$K$591,11,FALSE)</f>
        <v>228.95</v>
      </c>
      <c r="G257" s="4">
        <v>0</v>
      </c>
      <c r="I257" s="5">
        <f t="shared" si="21"/>
        <v>228.95</v>
      </c>
      <c r="J257">
        <f>VLOOKUP(A257,'[2]2022 FS'!$A$5:$J$631,10,FALSE)</f>
        <v>9312.1</v>
      </c>
    </row>
    <row r="258" spans="1:10" outlineLevel="2" x14ac:dyDescent="0.3">
      <c r="A258" t="str">
        <f t="shared" si="20"/>
        <v>80300605620</v>
      </c>
      <c r="B258">
        <v>80300</v>
      </c>
      <c r="C258">
        <v>605620</v>
      </c>
      <c r="D258" t="s">
        <v>198</v>
      </c>
      <c r="E258" t="s">
        <v>48</v>
      </c>
      <c r="F258" s="4">
        <f>VLOOKUP(A258,'[1]Jan 23 - Jun 23'!$A$4:$K$591,11,FALSE)</f>
        <v>31942.720000000001</v>
      </c>
      <c r="G258" s="4">
        <f>VLOOKUP(A258,'[1]Jul 23 - Dec 23'!$A$4:$I$477,9,FALSE)</f>
        <v>78459.009999999995</v>
      </c>
      <c r="I258" s="5">
        <f t="shared" si="21"/>
        <v>110401.73</v>
      </c>
      <c r="J258">
        <f>VLOOKUP(A258,'[2]2022 FS'!$A$5:$J$631,10,FALSE)</f>
        <v>9312.1</v>
      </c>
    </row>
    <row r="259" spans="1:10" outlineLevel="2" x14ac:dyDescent="0.3">
      <c r="A259" t="str">
        <f t="shared" si="20"/>
        <v>80570605620</v>
      </c>
      <c r="B259">
        <v>80570</v>
      </c>
      <c r="C259">
        <v>605620</v>
      </c>
      <c r="D259" t="s">
        <v>198</v>
      </c>
      <c r="E259" t="s">
        <v>147</v>
      </c>
      <c r="F259" s="4">
        <f>VLOOKUP(A259,'[1]Jan 23 - Jun 23'!$A$4:$K$591,11,FALSE)</f>
        <v>32328.71</v>
      </c>
      <c r="G259" s="4">
        <f>VLOOKUP(A259,'[1]Jul 23 - Dec 23'!$A$4:$I$477,9,FALSE)</f>
        <v>52755.31</v>
      </c>
      <c r="I259" s="5">
        <f t="shared" si="21"/>
        <v>85084.01999999999</v>
      </c>
      <c r="J259">
        <f>VLOOKUP(A259,'[2]2022 FS'!$A$5:$J$631,10,FALSE)</f>
        <v>9312.1</v>
      </c>
    </row>
    <row r="260" spans="1:10" outlineLevel="2" x14ac:dyDescent="0.3">
      <c r="A260" t="str">
        <f t="shared" si="20"/>
        <v>83000605620</v>
      </c>
      <c r="B260">
        <v>83000</v>
      </c>
      <c r="C260">
        <v>605620</v>
      </c>
      <c r="D260" t="s">
        <v>198</v>
      </c>
      <c r="E260" t="s">
        <v>36</v>
      </c>
      <c r="F260" s="4">
        <f>VLOOKUP(A260,'[1]Jan 23 - Jun 23'!$A$4:$K$591,11,FALSE)</f>
        <v>27671.239999999998</v>
      </c>
      <c r="G260" s="4">
        <f>VLOOKUP(A260,'[1]Jul 23 - Dec 23'!$A$4:$I$477,9,FALSE)</f>
        <v>31392.67</v>
      </c>
      <c r="I260" s="5">
        <f t="shared" si="21"/>
        <v>59063.909999999996</v>
      </c>
      <c r="J260">
        <f>VLOOKUP(A260,'[2]2022 FS'!$A$5:$J$631,10,FALSE)</f>
        <v>9312.1</v>
      </c>
    </row>
    <row r="261" spans="1:10" outlineLevel="2" x14ac:dyDescent="0.3">
      <c r="A261" t="str">
        <f t="shared" si="20"/>
        <v>83197605620</v>
      </c>
      <c r="B261">
        <v>83197</v>
      </c>
      <c r="C261">
        <v>605620</v>
      </c>
      <c r="D261" t="s">
        <v>198</v>
      </c>
      <c r="E261" t="s">
        <v>151</v>
      </c>
      <c r="F261" s="4">
        <f>VLOOKUP(A261,'[1]Jan 23 - Jun 23'!$A$4:$K$591,11,FALSE)</f>
        <v>19051.2</v>
      </c>
      <c r="G261" s="4">
        <v>0</v>
      </c>
      <c r="I261" s="5">
        <f t="shared" si="21"/>
        <v>19051.2</v>
      </c>
      <c r="J261">
        <f>VLOOKUP(A261,'[2]2022 FS'!$A$5:$J$631,10,FALSE)</f>
        <v>9312.1</v>
      </c>
    </row>
    <row r="262" spans="1:10" outlineLevel="2" x14ac:dyDescent="0.3">
      <c r="A262" t="str">
        <f t="shared" si="20"/>
        <v>80010605630</v>
      </c>
      <c r="B262">
        <v>80010</v>
      </c>
      <c r="C262">
        <v>605630</v>
      </c>
      <c r="D262" t="s">
        <v>199</v>
      </c>
      <c r="E262" t="s">
        <v>31</v>
      </c>
      <c r="F262" s="4">
        <f>VLOOKUP(A262,'[1]Jan 23 - Jun 23'!$A$4:$K$591,11,FALSE)</f>
        <v>3655.03</v>
      </c>
      <c r="G262" s="4">
        <f>VLOOKUP(A262,'[1]Jul 23 - Dec 23'!$A$4:$I$477,9,FALSE)</f>
        <v>6279.02</v>
      </c>
      <c r="I262" s="5">
        <f t="shared" si="21"/>
        <v>9934.0500000000011</v>
      </c>
      <c r="J262">
        <f>VLOOKUP(A262,'[2]2022 FS'!$A$5:$J$631,10,FALSE)</f>
        <v>9312.1</v>
      </c>
    </row>
    <row r="263" spans="1:10" outlineLevel="2" x14ac:dyDescent="0.3">
      <c r="A263" t="str">
        <f t="shared" si="20"/>
        <v>80300605630</v>
      </c>
      <c r="B263">
        <v>80300</v>
      </c>
      <c r="C263">
        <v>605630</v>
      </c>
      <c r="D263" t="s">
        <v>199</v>
      </c>
      <c r="E263" t="s">
        <v>48</v>
      </c>
      <c r="F263" s="4">
        <f>VLOOKUP(A263,'[1]Jan 23 - Jun 23'!$A$4:$K$591,11,FALSE)</f>
        <v>62399.92</v>
      </c>
      <c r="G263" s="4">
        <f>VLOOKUP(A263,'[1]Jul 23 - Dec 23'!$A$4:$I$477,9,FALSE)</f>
        <v>80941.34</v>
      </c>
      <c r="I263" s="5">
        <f t="shared" si="21"/>
        <v>143341.26</v>
      </c>
      <c r="J263">
        <f>VLOOKUP(A263,'[2]2022 FS'!$A$5:$J$631,10,FALSE)</f>
        <v>9312.1</v>
      </c>
    </row>
    <row r="264" spans="1:10" outlineLevel="2" x14ac:dyDescent="0.3">
      <c r="A264" t="str">
        <f t="shared" si="20"/>
        <v>80570605630</v>
      </c>
      <c r="B264">
        <v>80570</v>
      </c>
      <c r="C264">
        <v>605630</v>
      </c>
      <c r="D264" t="s">
        <v>199</v>
      </c>
      <c r="E264" t="s">
        <v>147</v>
      </c>
      <c r="F264" s="4">
        <f>VLOOKUP(A264,'[1]Jan 23 - Jun 23'!$A$4:$K$591,11,FALSE)</f>
        <v>1560.6</v>
      </c>
      <c r="G264" s="4">
        <f>VLOOKUP(A264,'[1]Jul 23 - Dec 23'!$A$4:$I$477,9,FALSE)</f>
        <v>23511.919999999998</v>
      </c>
      <c r="I264" s="5">
        <f t="shared" si="21"/>
        <v>25072.519999999997</v>
      </c>
      <c r="J264">
        <f>VLOOKUP(A264,'[2]2022 FS'!$A$5:$J$631,10,FALSE)</f>
        <v>9312.1</v>
      </c>
    </row>
    <row r="265" spans="1:10" outlineLevel="2" x14ac:dyDescent="0.3">
      <c r="A265" t="str">
        <f t="shared" si="20"/>
        <v>83000605630</v>
      </c>
      <c r="B265">
        <v>83000</v>
      </c>
      <c r="C265">
        <v>605630</v>
      </c>
      <c r="D265" t="s">
        <v>199</v>
      </c>
      <c r="E265" t="s">
        <v>36</v>
      </c>
      <c r="F265" s="4">
        <f>VLOOKUP(A265,'[1]Jan 23 - Jun 23'!$A$4:$K$591,11,FALSE)</f>
        <v>5244.5199999999995</v>
      </c>
      <c r="G265" s="4">
        <f>VLOOKUP(A265,'[1]Jul 23 - Dec 23'!$A$4:$I$477,9,FALSE)</f>
        <v>8069.18</v>
      </c>
      <c r="I265" s="5">
        <f t="shared" si="21"/>
        <v>13313.7</v>
      </c>
      <c r="J265">
        <f>VLOOKUP(A265,'[2]2022 FS'!$A$5:$J$631,10,FALSE)</f>
        <v>9312.1</v>
      </c>
    </row>
    <row r="266" spans="1:10" outlineLevel="2" x14ac:dyDescent="0.3">
      <c r="A266" t="str">
        <f t="shared" si="20"/>
        <v>83197605630</v>
      </c>
      <c r="B266">
        <v>83197</v>
      </c>
      <c r="C266">
        <v>605630</v>
      </c>
      <c r="D266" t="s">
        <v>199</v>
      </c>
      <c r="E266" t="s">
        <v>151</v>
      </c>
      <c r="F266" s="4">
        <f>VLOOKUP(A266,'[1]Jan 23 - Jun 23'!$A$4:$K$591,11,FALSE)</f>
        <v>0</v>
      </c>
      <c r="G266" s="4">
        <f>VLOOKUP(A266,'[1]Jul 23 - Dec 23'!$A$4:$I$477,9,FALSE)</f>
        <v>357.84</v>
      </c>
      <c r="I266" s="5">
        <f t="shared" si="21"/>
        <v>357.84</v>
      </c>
      <c r="J266">
        <f>VLOOKUP(A266,'[2]2022 FS'!$A$5:$J$631,10,FALSE)</f>
        <v>9312.1</v>
      </c>
    </row>
    <row r="267" spans="1:10" outlineLevel="2" x14ac:dyDescent="0.3">
      <c r="A267" t="str">
        <f t="shared" si="20"/>
        <v>80000605630</v>
      </c>
      <c r="B267">
        <v>80000</v>
      </c>
      <c r="C267">
        <v>605630</v>
      </c>
      <c r="D267" t="s">
        <v>199</v>
      </c>
      <c r="E267" t="s">
        <v>17</v>
      </c>
      <c r="F267" s="4">
        <v>0</v>
      </c>
      <c r="G267" s="4">
        <f>VLOOKUP(A267,'[1]Jul 23 - Dec 23'!$A$4:$I$477,9,FALSE)</f>
        <v>7967.82</v>
      </c>
      <c r="I267" s="5">
        <f t="shared" si="21"/>
        <v>7967.82</v>
      </c>
      <c r="J267">
        <v>9312.1</v>
      </c>
    </row>
    <row r="268" spans="1:10" outlineLevel="2" x14ac:dyDescent="0.3">
      <c r="A268" t="str">
        <f t="shared" si="20"/>
        <v>80000605660</v>
      </c>
      <c r="B268">
        <v>80000</v>
      </c>
      <c r="C268">
        <v>605660</v>
      </c>
      <c r="D268" t="s">
        <v>200</v>
      </c>
      <c r="E268" t="s">
        <v>17</v>
      </c>
      <c r="F268" s="4">
        <f>VLOOKUP(A268,'[1]Jan 23 - Jun 23'!$A$4:$K$591,11,FALSE)</f>
        <v>0.19</v>
      </c>
      <c r="G268" s="4">
        <f>VLOOKUP(A268,'[1]Jul 23 - Dec 23'!$A$4:$I$477,9,FALSE)</f>
        <v>0.18</v>
      </c>
      <c r="I268" s="5">
        <f t="shared" si="21"/>
        <v>0.37</v>
      </c>
      <c r="J268">
        <f>VLOOKUP(A268,'[2]2022 FS'!$A$5:$J$631,10,FALSE)</f>
        <v>9312.1</v>
      </c>
    </row>
    <row r="269" spans="1:10" outlineLevel="2" x14ac:dyDescent="0.3">
      <c r="A269" t="str">
        <f t="shared" si="20"/>
        <v>80010605660</v>
      </c>
      <c r="B269">
        <v>80010</v>
      </c>
      <c r="C269">
        <v>605660</v>
      </c>
      <c r="D269" t="s">
        <v>200</v>
      </c>
      <c r="E269" t="s">
        <v>31</v>
      </c>
      <c r="F269" s="4">
        <f>VLOOKUP(A269,'[1]Jan 23 - Jun 23'!$A$4:$K$591,11,FALSE)</f>
        <v>9716.0400000000009</v>
      </c>
      <c r="G269" s="4">
        <f>VLOOKUP(A269,'[1]Jul 23 - Dec 23'!$A$4:$I$477,9,FALSE)</f>
        <v>7374.91</v>
      </c>
      <c r="I269" s="5">
        <f t="shared" si="21"/>
        <v>17090.95</v>
      </c>
      <c r="J269">
        <f>VLOOKUP(A269,'[2]2022 FS'!$A$5:$J$631,10,FALSE)</f>
        <v>9312.1</v>
      </c>
    </row>
    <row r="270" spans="1:10" outlineLevel="2" x14ac:dyDescent="0.3">
      <c r="A270" t="str">
        <f t="shared" si="20"/>
        <v>80099605660</v>
      </c>
      <c r="B270">
        <v>80099</v>
      </c>
      <c r="C270">
        <v>605660</v>
      </c>
      <c r="D270" t="s">
        <v>200</v>
      </c>
      <c r="E270" t="s">
        <v>145</v>
      </c>
      <c r="F270" s="4">
        <f>VLOOKUP(A270,'[1]Jan 23 - Jun 23'!$A$4:$K$591,11,FALSE)</f>
        <v>163.76</v>
      </c>
      <c r="G270" s="4">
        <v>0</v>
      </c>
      <c r="I270" s="5">
        <f t="shared" si="21"/>
        <v>163.76</v>
      </c>
      <c r="J270">
        <v>9312.1</v>
      </c>
    </row>
    <row r="271" spans="1:10" outlineLevel="2" x14ac:dyDescent="0.3">
      <c r="A271" t="str">
        <f t="shared" si="20"/>
        <v>80300605660</v>
      </c>
      <c r="B271">
        <v>80300</v>
      </c>
      <c r="C271">
        <v>605660</v>
      </c>
      <c r="D271" t="s">
        <v>200</v>
      </c>
      <c r="E271" t="s">
        <v>48</v>
      </c>
      <c r="F271" s="4">
        <f>VLOOKUP(A271,'[1]Jan 23 - Jun 23'!$A$4:$K$591,11,FALSE)</f>
        <v>22499.15</v>
      </c>
      <c r="G271" s="4">
        <f>VLOOKUP(A271,'[1]Jul 23 - Dec 23'!$A$4:$I$477,9,FALSE)</f>
        <v>40036.129999999997</v>
      </c>
      <c r="I271" s="5">
        <f t="shared" si="21"/>
        <v>62535.28</v>
      </c>
      <c r="J271">
        <f>VLOOKUP(A271,'[2]2022 FS'!$A$5:$J$631,10,FALSE)</f>
        <v>9312.1</v>
      </c>
    </row>
    <row r="272" spans="1:10" outlineLevel="2" x14ac:dyDescent="0.3">
      <c r="A272" t="str">
        <f t="shared" si="20"/>
        <v>83000605660</v>
      </c>
      <c r="B272">
        <v>83000</v>
      </c>
      <c r="C272">
        <v>605660</v>
      </c>
      <c r="D272" t="s">
        <v>200</v>
      </c>
      <c r="E272" t="s">
        <v>36</v>
      </c>
      <c r="F272" s="4">
        <f>VLOOKUP(A272,'[1]Jan 23 - Jun 23'!$A$4:$K$591,11,FALSE)</f>
        <v>295.03999999999996</v>
      </c>
      <c r="G272" s="4">
        <f>VLOOKUP(A272,'[1]Jul 23 - Dec 23'!$A$4:$I$477,9,FALSE)</f>
        <v>1988.1</v>
      </c>
      <c r="I272" s="5">
        <f t="shared" si="21"/>
        <v>2283.14</v>
      </c>
      <c r="J272">
        <f>VLOOKUP(A272,'[2]2022 FS'!$A$5:$J$631,10,FALSE)</f>
        <v>9312.1</v>
      </c>
    </row>
    <row r="273" spans="1:10" outlineLevel="2" x14ac:dyDescent="0.3">
      <c r="A273" t="str">
        <f t="shared" si="20"/>
        <v>83197605660</v>
      </c>
      <c r="B273">
        <v>83197</v>
      </c>
      <c r="C273">
        <v>605660</v>
      </c>
      <c r="D273" t="s">
        <v>200</v>
      </c>
      <c r="E273" t="s">
        <v>151</v>
      </c>
      <c r="F273" s="4">
        <f>VLOOKUP(A273,'[1]Jan 23 - Jun 23'!$A$4:$K$591,11,FALSE)</f>
        <v>0</v>
      </c>
      <c r="G273" s="4">
        <f>VLOOKUP(A273,'[1]Jul 23 - Dec 23'!$A$4:$I$477,9,FALSE)</f>
        <v>1257.5999999999999</v>
      </c>
      <c r="I273" s="5">
        <f t="shared" si="21"/>
        <v>1257.5999999999999</v>
      </c>
      <c r="J273">
        <f>VLOOKUP(A273,'[2]2022 FS'!$A$5:$J$631,10,FALSE)</f>
        <v>9312.1</v>
      </c>
    </row>
    <row r="274" spans="1:10" outlineLevel="2" x14ac:dyDescent="0.3">
      <c r="A274" t="str">
        <f t="shared" ref="A274:A295" si="22">CONCATENATE(B274,C274)</f>
        <v>80010605670</v>
      </c>
      <c r="B274">
        <v>80010</v>
      </c>
      <c r="C274">
        <v>605670</v>
      </c>
      <c r="D274" t="s">
        <v>201</v>
      </c>
      <c r="E274" t="s">
        <v>31</v>
      </c>
      <c r="F274" s="4">
        <f>VLOOKUP(A274,'[1]Jan 23 - Jun 23'!$A$4:$K$591,11,FALSE)</f>
        <v>1688.87</v>
      </c>
      <c r="G274" s="4">
        <f>VLOOKUP(A274,'[1]Jul 23 - Dec 23'!$A$4:$I$477,9,FALSE)</f>
        <v>986.66</v>
      </c>
      <c r="I274" s="5">
        <f t="shared" ref="I274:I295" si="23">F274+G274+H274</f>
        <v>2675.5299999999997</v>
      </c>
      <c r="J274">
        <f>VLOOKUP(A274,'[2]2022 FS'!$A$5:$J$631,10,FALSE)</f>
        <v>9312.1</v>
      </c>
    </row>
    <row r="275" spans="1:10" outlineLevel="2" x14ac:dyDescent="0.3">
      <c r="A275" t="str">
        <f t="shared" si="22"/>
        <v>80300605670</v>
      </c>
      <c r="B275">
        <v>80300</v>
      </c>
      <c r="C275">
        <v>605670</v>
      </c>
      <c r="D275" t="s">
        <v>201</v>
      </c>
      <c r="E275" t="s">
        <v>48</v>
      </c>
      <c r="F275" s="4">
        <f>VLOOKUP(A275,'[1]Jan 23 - Jun 23'!$A$4:$K$591,11,FALSE)</f>
        <v>18909.8</v>
      </c>
      <c r="G275" s="4">
        <f>VLOOKUP(A275,'[1]Jul 23 - Dec 23'!$A$4:$I$477,9,FALSE)</f>
        <v>-18143.95</v>
      </c>
      <c r="I275" s="5">
        <f t="shared" si="23"/>
        <v>765.84999999999854</v>
      </c>
      <c r="J275">
        <f>VLOOKUP(A275,'[2]2022 FS'!$A$5:$J$631,10,FALSE)</f>
        <v>9312.1</v>
      </c>
    </row>
    <row r="276" spans="1:10" outlineLevel="2" x14ac:dyDescent="0.3">
      <c r="A276" t="str">
        <f t="shared" si="22"/>
        <v>80570605670</v>
      </c>
      <c r="B276">
        <v>80570</v>
      </c>
      <c r="C276">
        <v>605670</v>
      </c>
      <c r="D276" t="s">
        <v>201</v>
      </c>
      <c r="E276" t="s">
        <v>147</v>
      </c>
      <c r="F276" s="4">
        <f>VLOOKUP(A276,'[1]Jan 23 - Jun 23'!$A$4:$K$591,11,FALSE)</f>
        <v>14447.4</v>
      </c>
      <c r="G276" s="4">
        <f>VLOOKUP(A276,'[1]Jul 23 - Dec 23'!$A$4:$I$477,9,FALSE)</f>
        <v>-18360.419999999998</v>
      </c>
      <c r="I276" s="5">
        <f t="shared" si="23"/>
        <v>-3913.0199999999986</v>
      </c>
      <c r="J276">
        <f>VLOOKUP(A276,'[2]2022 FS'!$A$5:$J$631,10,FALSE)</f>
        <v>9312.1</v>
      </c>
    </row>
    <row r="277" spans="1:10" outlineLevel="2" x14ac:dyDescent="0.3">
      <c r="A277" t="str">
        <f t="shared" si="22"/>
        <v>83000605670</v>
      </c>
      <c r="B277">
        <v>83000</v>
      </c>
      <c r="C277">
        <v>605670</v>
      </c>
      <c r="D277" t="s">
        <v>201</v>
      </c>
      <c r="E277" t="s">
        <v>36</v>
      </c>
      <c r="F277" s="4">
        <f>VLOOKUP(A277,'[1]Jan 23 - Jun 23'!$A$4:$K$591,11,FALSE)</f>
        <v>3653.44</v>
      </c>
      <c r="G277" s="4">
        <f>VLOOKUP(A277,'[1]Jul 23 - Dec 23'!$A$4:$I$477,9,FALSE)</f>
        <v>2025.48</v>
      </c>
      <c r="I277" s="5">
        <f t="shared" si="23"/>
        <v>5678.92</v>
      </c>
      <c r="J277">
        <f>VLOOKUP(A277,'[2]2022 FS'!$A$5:$J$631,10,FALSE)</f>
        <v>9312.1</v>
      </c>
    </row>
    <row r="278" spans="1:10" outlineLevel="2" x14ac:dyDescent="0.3">
      <c r="A278" t="str">
        <f t="shared" si="22"/>
        <v>83197605670</v>
      </c>
      <c r="B278">
        <v>83197</v>
      </c>
      <c r="C278">
        <v>605670</v>
      </c>
      <c r="D278" t="s">
        <v>201</v>
      </c>
      <c r="E278" t="s">
        <v>151</v>
      </c>
      <c r="F278" s="4">
        <f>VLOOKUP(A278,'[1]Jan 23 - Jun 23'!$A$4:$K$591,11,FALSE)</f>
        <v>-18982.240000000002</v>
      </c>
      <c r="G278" s="4">
        <f>VLOOKUP(A278,'[1]Jul 23 - Dec 23'!$A$4:$I$477,9,FALSE)</f>
        <v>-68.959999999999994</v>
      </c>
      <c r="I278" s="5">
        <f t="shared" si="23"/>
        <v>-19051.2</v>
      </c>
      <c r="J278">
        <f>VLOOKUP(A278,'[2]2022 FS'!$A$5:$J$631,10,FALSE)</f>
        <v>9312.1</v>
      </c>
    </row>
    <row r="279" spans="1:10" outlineLevel="2" x14ac:dyDescent="0.3">
      <c r="A279" t="str">
        <f t="shared" si="22"/>
        <v>80000605670</v>
      </c>
      <c r="B279">
        <v>80000</v>
      </c>
      <c r="C279">
        <v>605670</v>
      </c>
      <c r="D279" t="s">
        <v>201</v>
      </c>
      <c r="E279" t="s">
        <v>17</v>
      </c>
      <c r="F279" s="4">
        <v>0</v>
      </c>
      <c r="G279" s="4">
        <f>VLOOKUP(A279,'[1]Jul 23 - Dec 23'!$A$4:$I$477,9,FALSE)</f>
        <v>-1198.32</v>
      </c>
      <c r="I279" s="5">
        <f t="shared" si="23"/>
        <v>-1198.32</v>
      </c>
      <c r="J279">
        <v>9312.1</v>
      </c>
    </row>
    <row r="280" spans="1:10" outlineLevel="2" x14ac:dyDescent="0.3">
      <c r="A280" t="str">
        <f t="shared" si="22"/>
        <v>80570606030</v>
      </c>
      <c r="B280">
        <v>80570</v>
      </c>
      <c r="C280">
        <v>606030</v>
      </c>
      <c r="D280" t="s">
        <v>202</v>
      </c>
      <c r="E280" t="s">
        <v>147</v>
      </c>
      <c r="F280" s="4">
        <f>VLOOKUP(A280,'[1]Jan 23 - Jun 23'!$A$4:$K$591,11,FALSE)</f>
        <v>4000</v>
      </c>
      <c r="G280" s="4">
        <v>0</v>
      </c>
      <c r="I280" s="5">
        <f t="shared" si="23"/>
        <v>4000</v>
      </c>
      <c r="J280">
        <v>9312.1</v>
      </c>
    </row>
    <row r="281" spans="1:10" outlineLevel="2" x14ac:dyDescent="0.3">
      <c r="A281" t="str">
        <f t="shared" si="22"/>
        <v>80099606030</v>
      </c>
      <c r="B281">
        <v>80099</v>
      </c>
      <c r="C281">
        <v>606030</v>
      </c>
      <c r="D281" t="s">
        <v>202</v>
      </c>
      <c r="E281" t="s">
        <v>145</v>
      </c>
      <c r="F281" s="4">
        <v>0</v>
      </c>
      <c r="G281" s="4">
        <f>VLOOKUP(A281,'[1]Jul 23 - Dec 23'!$A$4:$I$477,9,FALSE)</f>
        <v>90</v>
      </c>
      <c r="I281" s="5">
        <f t="shared" si="23"/>
        <v>90</v>
      </c>
      <c r="J281">
        <v>9312.1</v>
      </c>
    </row>
    <row r="282" spans="1:10" outlineLevel="2" x14ac:dyDescent="0.3">
      <c r="A282" t="str">
        <f t="shared" si="22"/>
        <v>80099606110</v>
      </c>
      <c r="B282">
        <v>80099</v>
      </c>
      <c r="C282">
        <v>606110</v>
      </c>
      <c r="D282" t="s">
        <v>203</v>
      </c>
      <c r="E282" t="s">
        <v>145</v>
      </c>
      <c r="F282" s="4">
        <v>0</v>
      </c>
      <c r="G282" s="4">
        <f>VLOOKUP(A282,'[1]Jul 23 - Dec 23'!$A$4:$I$477,9,FALSE)</f>
        <v>-3006.14</v>
      </c>
      <c r="I282" s="5">
        <f t="shared" si="23"/>
        <v>-3006.14</v>
      </c>
      <c r="J282">
        <v>9312.1</v>
      </c>
    </row>
    <row r="283" spans="1:10" outlineLevel="2" x14ac:dyDescent="0.3">
      <c r="A283" t="str">
        <f t="shared" si="22"/>
        <v>80300606120</v>
      </c>
      <c r="B283">
        <v>80300</v>
      </c>
      <c r="C283">
        <v>606120</v>
      </c>
      <c r="D283" t="s">
        <v>204</v>
      </c>
      <c r="E283" t="s">
        <v>48</v>
      </c>
      <c r="F283" s="4">
        <f>VLOOKUP(A283,'[1]Jan 23 - Jun 23'!$A$4:$K$591,11,FALSE)</f>
        <v>2500</v>
      </c>
      <c r="G283" s="4">
        <f>VLOOKUP(A283,'[1]Jul 23 - Dec 23'!$A$4:$I$477,9,FALSE)</f>
        <v>2400</v>
      </c>
      <c r="I283" s="5">
        <f t="shared" si="23"/>
        <v>4900</v>
      </c>
      <c r="J283">
        <f>VLOOKUP(A283,'[2]2022 FS'!$A$5:$J$631,10,FALSE)</f>
        <v>9312.1</v>
      </c>
    </row>
    <row r="284" spans="1:10" outlineLevel="2" x14ac:dyDescent="0.3">
      <c r="A284" t="str">
        <f t="shared" si="22"/>
        <v>80300606130</v>
      </c>
      <c r="B284">
        <v>80300</v>
      </c>
      <c r="C284">
        <v>606130</v>
      </c>
      <c r="D284" t="s">
        <v>205</v>
      </c>
      <c r="E284" t="s">
        <v>48</v>
      </c>
      <c r="F284" s="4">
        <f>VLOOKUP(A284,'[1]Jan 23 - Jun 23'!$A$4:$K$591,11,FALSE)</f>
        <v>1536.72</v>
      </c>
      <c r="G284" s="4">
        <v>0</v>
      </c>
      <c r="I284" s="5">
        <f t="shared" si="23"/>
        <v>1536.72</v>
      </c>
      <c r="J284">
        <f>VLOOKUP(A284,'[2]2022 FS'!$A$5:$J$631,10,FALSE)</f>
        <v>9312.1</v>
      </c>
    </row>
    <row r="285" spans="1:10" outlineLevel="2" x14ac:dyDescent="0.3">
      <c r="A285" t="str">
        <f t="shared" si="22"/>
        <v>83000606130</v>
      </c>
      <c r="B285">
        <v>83000</v>
      </c>
      <c r="C285">
        <v>606130</v>
      </c>
      <c r="D285" t="s">
        <v>205</v>
      </c>
      <c r="E285" t="s">
        <v>36</v>
      </c>
      <c r="F285" s="4">
        <f>VLOOKUP(A285,'[1]Jan 23 - Jun 23'!$A$4:$K$591,11,FALSE)</f>
        <v>556.64</v>
      </c>
      <c r="G285" s="4">
        <f>VLOOKUP(A285,'[1]Jul 23 - Dec 23'!$A$4:$I$477,9,FALSE)</f>
        <v>583.29999999999995</v>
      </c>
      <c r="I285" s="5">
        <f t="shared" si="23"/>
        <v>1139.94</v>
      </c>
      <c r="J285">
        <v>9312.1</v>
      </c>
    </row>
    <row r="286" spans="1:10" outlineLevel="2" x14ac:dyDescent="0.3">
      <c r="A286" t="str">
        <f t="shared" si="22"/>
        <v>80300606160</v>
      </c>
      <c r="B286">
        <v>80300</v>
      </c>
      <c r="C286">
        <v>606160</v>
      </c>
      <c r="D286" t="s">
        <v>206</v>
      </c>
      <c r="E286" t="s">
        <v>48</v>
      </c>
      <c r="F286" s="4">
        <f>VLOOKUP(A286,'[1]Jan 23 - Jun 23'!$A$4:$K$591,11,FALSE)</f>
        <v>7557.13</v>
      </c>
      <c r="G286" s="4">
        <f>VLOOKUP(A286,'[1]Jul 23 - Dec 23'!$A$4:$I$477,9,FALSE)</f>
        <v>3142.87</v>
      </c>
      <c r="I286" s="5">
        <f t="shared" si="23"/>
        <v>10700</v>
      </c>
      <c r="J286">
        <f>VLOOKUP(A286,'[2]2022 FS'!$A$5:$J$631,10,FALSE)</f>
        <v>9312.1</v>
      </c>
    </row>
    <row r="287" spans="1:10" outlineLevel="2" x14ac:dyDescent="0.3">
      <c r="A287" t="str">
        <f t="shared" si="22"/>
        <v>80000606800</v>
      </c>
      <c r="B287">
        <v>80000</v>
      </c>
      <c r="C287">
        <v>606800</v>
      </c>
      <c r="D287" t="s">
        <v>207</v>
      </c>
      <c r="E287" t="s">
        <v>17</v>
      </c>
      <c r="F287" s="4">
        <v>0</v>
      </c>
      <c r="G287" s="4">
        <f>VLOOKUP(A287,'[1]Jul 23 - Dec 23'!$A$4:$I$477,9,FALSE)</f>
        <v>-46063.22</v>
      </c>
      <c r="I287" s="5">
        <f t="shared" si="23"/>
        <v>-46063.22</v>
      </c>
      <c r="J287">
        <v>9312.1</v>
      </c>
    </row>
    <row r="288" spans="1:10" outlineLevel="2" x14ac:dyDescent="0.3">
      <c r="A288" t="str">
        <f t="shared" si="22"/>
        <v>80000606900</v>
      </c>
      <c r="B288">
        <v>80000</v>
      </c>
      <c r="C288">
        <v>606900</v>
      </c>
      <c r="D288" t="s">
        <v>208</v>
      </c>
      <c r="E288" t="s">
        <v>17</v>
      </c>
      <c r="F288" s="4">
        <v>0</v>
      </c>
      <c r="G288" s="4">
        <f>VLOOKUP(A288,'[1]Jul 23 - Dec 23'!$A$4:$I$477,9,FALSE)</f>
        <v>453630.26</v>
      </c>
      <c r="I288" s="5">
        <f t="shared" si="23"/>
        <v>453630.26</v>
      </c>
      <c r="J288">
        <v>9312.1</v>
      </c>
    </row>
    <row r="289" spans="1:10" outlineLevel="2" x14ac:dyDescent="0.3">
      <c r="A289" t="str">
        <f t="shared" si="22"/>
        <v>80010606900</v>
      </c>
      <c r="B289">
        <v>80010</v>
      </c>
      <c r="C289">
        <v>606900</v>
      </c>
      <c r="D289" t="s">
        <v>208</v>
      </c>
      <c r="E289" t="s">
        <v>31</v>
      </c>
      <c r="F289" s="4">
        <v>0</v>
      </c>
      <c r="G289" s="4">
        <f>VLOOKUP(A289,'[1]Jul 23 - Dec 23'!$A$4:$I$477,9,FALSE)</f>
        <v>235200.61</v>
      </c>
      <c r="I289" s="5">
        <f t="shared" si="23"/>
        <v>235200.61</v>
      </c>
      <c r="J289">
        <f>VLOOKUP(A289,'[2]2022 FS'!$A$5:$J$631,10,FALSE)</f>
        <v>9312.1</v>
      </c>
    </row>
    <row r="290" spans="1:10" outlineLevel="2" x14ac:dyDescent="0.3">
      <c r="A290" t="str">
        <f t="shared" si="22"/>
        <v>80000607500</v>
      </c>
      <c r="B290">
        <v>80000</v>
      </c>
      <c r="C290">
        <v>607500</v>
      </c>
      <c r="D290" t="s">
        <v>209</v>
      </c>
      <c r="E290" t="s">
        <v>17</v>
      </c>
      <c r="F290" s="4">
        <f>VLOOKUP(A290,'[1]Jan 23 - Jun 23'!$A$4:$K$591,11,FALSE)</f>
        <v>-95539</v>
      </c>
      <c r="G290" s="4">
        <v>0</v>
      </c>
      <c r="I290" s="5">
        <f t="shared" si="23"/>
        <v>-95539</v>
      </c>
      <c r="J290">
        <f>VLOOKUP(A290,'[2]2022 FS'!$A$5:$J$631,10,FALSE)</f>
        <v>9312.1</v>
      </c>
    </row>
    <row r="291" spans="1:10" outlineLevel="2" x14ac:dyDescent="0.3">
      <c r="A291" t="str">
        <f t="shared" si="22"/>
        <v>80010607900</v>
      </c>
      <c r="B291">
        <v>80010</v>
      </c>
      <c r="C291">
        <v>607900</v>
      </c>
      <c r="D291" t="s">
        <v>210</v>
      </c>
      <c r="E291" t="s">
        <v>31</v>
      </c>
      <c r="F291" s="4">
        <v>0</v>
      </c>
      <c r="G291" s="4">
        <f>VLOOKUP(A291,'[1]Jul 23 - Dec 23'!$A$4:$I$477,9,FALSE)</f>
        <v>-235200.61</v>
      </c>
      <c r="I291" s="5">
        <f t="shared" si="23"/>
        <v>-235200.61</v>
      </c>
      <c r="J291">
        <v>9312.1</v>
      </c>
    </row>
    <row r="292" spans="1:10" outlineLevel="2" x14ac:dyDescent="0.3">
      <c r="A292" t="str">
        <f t="shared" si="22"/>
        <v>80069608890</v>
      </c>
      <c r="B292">
        <v>80069</v>
      </c>
      <c r="C292">
        <v>608890</v>
      </c>
      <c r="D292" t="s">
        <v>211</v>
      </c>
      <c r="E292" t="s">
        <v>144</v>
      </c>
      <c r="F292" s="4">
        <f>VLOOKUP(A292,'[1]Jan 23 - Jun 23'!$A$4:$K$591,11,FALSE)</f>
        <v>164.26</v>
      </c>
      <c r="G292" s="4">
        <v>0</v>
      </c>
      <c r="I292" s="5">
        <f t="shared" si="23"/>
        <v>164.26</v>
      </c>
      <c r="J292">
        <v>9312.1</v>
      </c>
    </row>
    <row r="293" spans="1:10" outlineLevel="2" x14ac:dyDescent="0.3">
      <c r="A293" t="str">
        <f t="shared" si="22"/>
        <v>80010609519</v>
      </c>
      <c r="B293">
        <v>80010</v>
      </c>
      <c r="C293">
        <v>609519</v>
      </c>
      <c r="D293" t="s">
        <v>212</v>
      </c>
      <c r="E293" t="s">
        <v>31</v>
      </c>
      <c r="F293" s="4">
        <f>VLOOKUP(A293,'[1]Jan 23 - Jun 23'!$A$4:$K$591,11,FALSE)</f>
        <v>836644.51</v>
      </c>
      <c r="G293" s="4">
        <f>VLOOKUP(A293,'[1]Jul 23 - Dec 23'!$A$4:$I$477,9,FALSE)</f>
        <v>855214.73</v>
      </c>
      <c r="I293" s="5">
        <f t="shared" si="23"/>
        <v>1691859.24</v>
      </c>
      <c r="J293">
        <f>VLOOKUP(A293,'[2]2022 FS'!$A$5:$J$631,10,FALSE)</f>
        <v>9312.1</v>
      </c>
    </row>
    <row r="294" spans="1:10" outlineLevel="2" x14ac:dyDescent="0.3">
      <c r="A294" t="str">
        <f t="shared" si="22"/>
        <v>80010609529</v>
      </c>
      <c r="B294">
        <v>80010</v>
      </c>
      <c r="C294">
        <v>609529</v>
      </c>
      <c r="D294" t="s">
        <v>213</v>
      </c>
      <c r="E294" t="s">
        <v>31</v>
      </c>
      <c r="F294" s="4">
        <f>VLOOKUP(A294,'[1]Jan 23 - Jun 23'!$A$4:$K$591,11,FALSE)</f>
        <v>197517.56</v>
      </c>
      <c r="G294" s="4">
        <f>VLOOKUP(A294,'[1]Jul 23 - Dec 23'!$A$4:$I$477,9,FALSE)</f>
        <v>216668.44</v>
      </c>
      <c r="I294" s="5">
        <f t="shared" si="23"/>
        <v>414186</v>
      </c>
      <c r="J294">
        <f>VLOOKUP(A294,'[2]2022 FS'!$A$5:$J$631,10,FALSE)</f>
        <v>9312.1</v>
      </c>
    </row>
    <row r="295" spans="1:10" outlineLevel="2" x14ac:dyDescent="0.3">
      <c r="A295" t="str">
        <f t="shared" si="22"/>
        <v>80010609539</v>
      </c>
      <c r="B295">
        <v>80010</v>
      </c>
      <c r="C295">
        <v>609539</v>
      </c>
      <c r="D295" t="s">
        <v>214</v>
      </c>
      <c r="E295" t="s">
        <v>31</v>
      </c>
      <c r="F295" s="4">
        <f>VLOOKUP(A295,'[1]Jan 23 - Jun 23'!$A$4:$K$591,11,FALSE)</f>
        <v>-209722.17</v>
      </c>
      <c r="G295" s="4">
        <f>VLOOKUP(A295,'[1]Jul 23 - Dec 23'!$A$4:$I$477,9,FALSE)</f>
        <v>433199.61</v>
      </c>
      <c r="I295" s="5">
        <f t="shared" si="23"/>
        <v>223477.43999999997</v>
      </c>
      <c r="J295">
        <f>VLOOKUP(A295,'[2]2022 FS'!$A$5:$J$631,10,FALSE)</f>
        <v>9312.1</v>
      </c>
    </row>
    <row r="296" spans="1:10" outlineLevel="1" x14ac:dyDescent="0.3">
      <c r="F296" s="4"/>
      <c r="G296" s="4"/>
      <c r="I296" s="5">
        <f>SUBTOTAL(9,I210:I295)</f>
        <v>8374925.9800000032</v>
      </c>
      <c r="J296" s="6" t="s">
        <v>215</v>
      </c>
    </row>
    <row r="297" spans="1:10" outlineLevel="2" x14ac:dyDescent="0.3">
      <c r="A297" t="str">
        <f t="shared" ref="A297:A360" si="24">CONCATENATE(B297,C297)</f>
        <v>43005608000</v>
      </c>
      <c r="B297">
        <v>43005</v>
      </c>
      <c r="C297">
        <v>608000</v>
      </c>
      <c r="D297" t="s">
        <v>216</v>
      </c>
      <c r="E297" t="s">
        <v>126</v>
      </c>
      <c r="F297" s="4">
        <f>VLOOKUP(A297,'[1]Jan 23 - Jun 23'!$A$4:$K$591,11,FALSE)</f>
        <v>6445.96</v>
      </c>
      <c r="G297" s="4">
        <f>VLOOKUP(A297,'[1]Jul 23 - Dec 23'!$A$4:$I$477,9,FALSE)</f>
        <v>-1987.89</v>
      </c>
      <c r="I297" s="5">
        <f t="shared" ref="I297:I360" si="25">F297+G297+H297</f>
        <v>4458.07</v>
      </c>
      <c r="J297">
        <f>VLOOKUP(A297,'[2]2022 FS'!$A$5:$J$631,10,FALSE)</f>
        <v>9378.2999999999993</v>
      </c>
    </row>
    <row r="298" spans="1:10" outlineLevel="2" x14ac:dyDescent="0.3">
      <c r="A298" t="str">
        <f t="shared" si="24"/>
        <v>78700608000</v>
      </c>
      <c r="B298">
        <v>78700</v>
      </c>
      <c r="C298">
        <v>608000</v>
      </c>
      <c r="D298" t="s">
        <v>216</v>
      </c>
      <c r="E298" t="s">
        <v>134</v>
      </c>
      <c r="F298" s="4">
        <f>VLOOKUP(A298,'[1]Jan 23 - Jun 23'!$A$4:$K$591,11,FALSE)</f>
        <v>1181.95</v>
      </c>
      <c r="G298" s="4">
        <v>0</v>
      </c>
      <c r="I298" s="5">
        <f t="shared" si="25"/>
        <v>1181.95</v>
      </c>
      <c r="J298">
        <f>VLOOKUP(A298,'[2]2022 FS'!$A$5:$J$631,10,FALSE)</f>
        <v>9378.2999999999993</v>
      </c>
    </row>
    <row r="299" spans="1:10" outlineLevel="2" x14ac:dyDescent="0.3">
      <c r="A299" t="str">
        <f t="shared" si="24"/>
        <v>80000608000</v>
      </c>
      <c r="B299">
        <v>80000</v>
      </c>
      <c r="C299">
        <v>608000</v>
      </c>
      <c r="D299" t="s">
        <v>216</v>
      </c>
      <c r="E299" t="s">
        <v>17</v>
      </c>
      <c r="F299" s="4">
        <f>VLOOKUP(A299,'[1]Jan 23 - Jun 23'!$A$4:$K$591,11,FALSE)</f>
        <v>27602.79</v>
      </c>
      <c r="G299" s="4">
        <f>VLOOKUP(A299,'[1]Jul 23 - Dec 23'!$A$4:$I$477,9,FALSE)</f>
        <v>18777.900000000001</v>
      </c>
      <c r="I299" s="5">
        <f t="shared" si="25"/>
        <v>46380.69</v>
      </c>
      <c r="J299">
        <f>VLOOKUP(A299,'[2]2022 FS'!$A$5:$J$631,10,FALSE)</f>
        <v>9378.2999999999993</v>
      </c>
    </row>
    <row r="300" spans="1:10" outlineLevel="2" x14ac:dyDescent="0.3">
      <c r="A300" t="str">
        <f t="shared" si="24"/>
        <v>80010608000</v>
      </c>
      <c r="B300">
        <v>80010</v>
      </c>
      <c r="C300">
        <v>608000</v>
      </c>
      <c r="D300" t="s">
        <v>216</v>
      </c>
      <c r="E300" t="s">
        <v>31</v>
      </c>
      <c r="F300" s="4">
        <f>VLOOKUP(A300,'[1]Jan 23 - Jun 23'!$A$4:$K$591,11,FALSE)</f>
        <v>15187.97</v>
      </c>
      <c r="G300" s="4">
        <f>VLOOKUP(A300,'[1]Jul 23 - Dec 23'!$A$4:$I$477,9,FALSE)</f>
        <v>18651.63</v>
      </c>
      <c r="I300" s="5">
        <f t="shared" si="25"/>
        <v>33839.599999999999</v>
      </c>
      <c r="J300">
        <f>VLOOKUP(A300,'[2]2022 FS'!$A$5:$J$631,10,FALSE)</f>
        <v>9378.2999999999993</v>
      </c>
    </row>
    <row r="301" spans="1:10" outlineLevel="2" x14ac:dyDescent="0.3">
      <c r="A301" t="str">
        <f t="shared" si="24"/>
        <v>80069608000</v>
      </c>
      <c r="B301">
        <v>80069</v>
      </c>
      <c r="C301">
        <v>608000</v>
      </c>
      <c r="D301" t="s">
        <v>216</v>
      </c>
      <c r="E301" t="s">
        <v>144</v>
      </c>
      <c r="F301" s="4">
        <f>VLOOKUP(A301,'[1]Jan 23 - Jun 23'!$A$4:$K$591,11,FALSE)</f>
        <v>189.46</v>
      </c>
      <c r="G301" s="4">
        <v>0</v>
      </c>
      <c r="I301" s="5">
        <f t="shared" si="25"/>
        <v>189.46</v>
      </c>
      <c r="J301">
        <f>VLOOKUP(A301,'[2]2022 FS'!$A$5:$J$631,10,FALSE)</f>
        <v>9378.2999999999993</v>
      </c>
    </row>
    <row r="302" spans="1:10" outlineLevel="2" x14ac:dyDescent="0.3">
      <c r="A302" t="str">
        <f t="shared" si="24"/>
        <v>80099608000</v>
      </c>
      <c r="B302">
        <v>80099</v>
      </c>
      <c r="C302">
        <v>608000</v>
      </c>
      <c r="D302" t="s">
        <v>216</v>
      </c>
      <c r="E302" t="s">
        <v>145</v>
      </c>
      <c r="F302" s="4">
        <f>VLOOKUP(A302,'[1]Jan 23 - Jun 23'!$A$4:$K$591,11,FALSE)</f>
        <v>228.23</v>
      </c>
      <c r="G302" s="4">
        <f>VLOOKUP(A302,'[1]Jul 23 - Dec 23'!$A$4:$I$477,9,FALSE)</f>
        <v>900.03</v>
      </c>
      <c r="I302" s="5">
        <f t="shared" si="25"/>
        <v>1128.26</v>
      </c>
      <c r="J302">
        <f>VLOOKUP(A302,'[2]2022 FS'!$A$5:$J$631,10,FALSE)</f>
        <v>9378.2999999999993</v>
      </c>
    </row>
    <row r="303" spans="1:10" outlineLevel="2" x14ac:dyDescent="0.3">
      <c r="A303" t="str">
        <f t="shared" si="24"/>
        <v>80300608000</v>
      </c>
      <c r="B303">
        <v>80300</v>
      </c>
      <c r="C303">
        <v>608000</v>
      </c>
      <c r="D303" t="s">
        <v>216</v>
      </c>
      <c r="E303" t="s">
        <v>48</v>
      </c>
      <c r="F303" s="4">
        <f>VLOOKUP(A303,'[1]Jan 23 - Jun 23'!$A$4:$K$591,11,FALSE)</f>
        <v>112231.57</v>
      </c>
      <c r="G303" s="4">
        <f>VLOOKUP(A303,'[1]Jul 23 - Dec 23'!$A$4:$I$477,9,FALSE)</f>
        <v>105369.83</v>
      </c>
      <c r="I303" s="5">
        <f t="shared" si="25"/>
        <v>217601.40000000002</v>
      </c>
      <c r="J303">
        <f>VLOOKUP(A303,'[2]2022 FS'!$A$5:$J$631,10,FALSE)</f>
        <v>9378.2999999999993</v>
      </c>
    </row>
    <row r="304" spans="1:10" outlineLevel="2" x14ac:dyDescent="0.3">
      <c r="A304" t="str">
        <f t="shared" si="24"/>
        <v>80570608000</v>
      </c>
      <c r="B304">
        <v>80570</v>
      </c>
      <c r="C304">
        <v>608000</v>
      </c>
      <c r="D304" t="s">
        <v>216</v>
      </c>
      <c r="E304" t="s">
        <v>147</v>
      </c>
      <c r="F304" s="4">
        <f>VLOOKUP(A304,'[1]Jan 23 - Jun 23'!$A$4:$K$591,11,FALSE)</f>
        <v>41823.18</v>
      </c>
      <c r="G304" s="4">
        <f>VLOOKUP(A304,'[1]Jul 23 - Dec 23'!$A$4:$I$477,9,FALSE)</f>
        <v>49547.61</v>
      </c>
      <c r="I304" s="5">
        <f t="shared" si="25"/>
        <v>91370.790000000008</v>
      </c>
      <c r="J304">
        <f>VLOOKUP(A304,'[2]2022 FS'!$A$5:$J$631,10,FALSE)</f>
        <v>9378.2999999999993</v>
      </c>
    </row>
    <row r="305" spans="1:10" outlineLevel="2" x14ac:dyDescent="0.3">
      <c r="A305" t="str">
        <f t="shared" si="24"/>
        <v>83000608000</v>
      </c>
      <c r="B305">
        <v>83000</v>
      </c>
      <c r="C305">
        <v>608000</v>
      </c>
      <c r="D305" t="s">
        <v>216</v>
      </c>
      <c r="E305" t="s">
        <v>36</v>
      </c>
      <c r="F305" s="4">
        <f>VLOOKUP(A305,'[1]Jan 23 - Jun 23'!$A$4:$K$591,11,FALSE)</f>
        <v>23555.79</v>
      </c>
      <c r="G305" s="4">
        <f>VLOOKUP(A305,'[1]Jul 23 - Dec 23'!$A$4:$I$477,9,FALSE)</f>
        <v>18040.77</v>
      </c>
      <c r="I305" s="5">
        <f t="shared" si="25"/>
        <v>41596.559999999998</v>
      </c>
      <c r="J305">
        <f>VLOOKUP(A305,'[2]2022 FS'!$A$5:$J$631,10,FALSE)</f>
        <v>9378.2999999999993</v>
      </c>
    </row>
    <row r="306" spans="1:10" outlineLevel="2" x14ac:dyDescent="0.3">
      <c r="A306" t="str">
        <f t="shared" si="24"/>
        <v>83197608000</v>
      </c>
      <c r="B306">
        <v>83197</v>
      </c>
      <c r="C306">
        <v>608000</v>
      </c>
      <c r="D306" t="s">
        <v>216</v>
      </c>
      <c r="E306" t="s">
        <v>151</v>
      </c>
      <c r="F306" s="4">
        <f>VLOOKUP(A306,'[1]Jan 23 - Jun 23'!$A$4:$K$591,11,FALSE)</f>
        <v>1039.6999999999998</v>
      </c>
      <c r="G306" s="4">
        <f>VLOOKUP(A306,'[1]Jul 23 - Dec 23'!$A$4:$I$477,9,FALSE)</f>
        <v>89.2</v>
      </c>
      <c r="I306" s="5">
        <f t="shared" si="25"/>
        <v>1128.8999999999999</v>
      </c>
      <c r="J306">
        <f>VLOOKUP(A306,'[2]2022 FS'!$A$5:$J$631,10,FALSE)</f>
        <v>9378.2999999999993</v>
      </c>
    </row>
    <row r="307" spans="1:10" outlineLevel="2" x14ac:dyDescent="0.3">
      <c r="A307" t="str">
        <f t="shared" si="24"/>
        <v>83199608010</v>
      </c>
      <c r="B307">
        <v>83199</v>
      </c>
      <c r="C307">
        <v>608010</v>
      </c>
      <c r="D307" t="s">
        <v>217</v>
      </c>
      <c r="E307" t="s">
        <v>114</v>
      </c>
      <c r="F307" s="4">
        <f>VLOOKUP(A307,'[1]Jan 23 - Jun 23'!$A$4:$K$591,11,FALSE)</f>
        <v>3952912.45</v>
      </c>
      <c r="G307" s="4">
        <f>VLOOKUP(A307,'[1]Jul 23 - Dec 23'!$A$4:$I$477,9,FALSE)</f>
        <v>4163536.59</v>
      </c>
      <c r="I307" s="5">
        <f t="shared" si="25"/>
        <v>8116449.04</v>
      </c>
      <c r="J307">
        <f>VLOOKUP(A307,'[2]2022 FS'!$A$5:$J$631,10,FALSE)</f>
        <v>9378.2999999999993</v>
      </c>
    </row>
    <row r="308" spans="1:10" outlineLevel="2" x14ac:dyDescent="0.3">
      <c r="A308" t="str">
        <f t="shared" si="24"/>
        <v>83199608020</v>
      </c>
      <c r="B308">
        <v>83199</v>
      </c>
      <c r="C308">
        <v>608020</v>
      </c>
      <c r="D308" t="s">
        <v>218</v>
      </c>
      <c r="E308" t="s">
        <v>114</v>
      </c>
      <c r="F308" s="4">
        <f>VLOOKUP(A308,'[1]Jan 23 - Jun 23'!$A$4:$K$591,11,FALSE)</f>
        <v>171077</v>
      </c>
      <c r="G308" s="4">
        <f>VLOOKUP(A308,'[1]Jul 23 - Dec 23'!$A$4:$I$477,9,FALSE)</f>
        <v>9625</v>
      </c>
      <c r="I308" s="5">
        <f t="shared" si="25"/>
        <v>180702</v>
      </c>
      <c r="J308">
        <f>VLOOKUP(A308,'[2]2022 FS'!$A$5:$J$631,10,FALSE)</f>
        <v>9378.2999999999993</v>
      </c>
    </row>
    <row r="309" spans="1:10" outlineLevel="2" x14ac:dyDescent="0.3">
      <c r="A309" t="str">
        <f t="shared" si="24"/>
        <v>80300608030</v>
      </c>
      <c r="B309">
        <v>80300</v>
      </c>
      <c r="C309">
        <v>608030</v>
      </c>
      <c r="D309" t="s">
        <v>219</v>
      </c>
      <c r="E309" t="s">
        <v>48</v>
      </c>
      <c r="F309" s="4">
        <f>VLOOKUP(A309,'[1]Jan 23 - Jun 23'!$A$4:$K$591,11,FALSE)</f>
        <v>136.76</v>
      </c>
      <c r="G309" s="4">
        <v>0</v>
      </c>
      <c r="I309" s="5">
        <f t="shared" si="25"/>
        <v>136.76</v>
      </c>
      <c r="J309">
        <f>VLOOKUP(A309,'[2]2022 FS'!$A$5:$J$631,10,FALSE)</f>
        <v>9378.2999999999993</v>
      </c>
    </row>
    <row r="310" spans="1:10" outlineLevel="2" x14ac:dyDescent="0.3">
      <c r="A310" t="str">
        <f t="shared" si="24"/>
        <v>83199608030</v>
      </c>
      <c r="B310">
        <v>83199</v>
      </c>
      <c r="C310">
        <v>608030</v>
      </c>
      <c r="D310" t="s">
        <v>219</v>
      </c>
      <c r="E310" t="s">
        <v>114</v>
      </c>
      <c r="F310" s="4">
        <f>VLOOKUP(A310,'[1]Jan 23 - Jun 23'!$A$4:$K$591,11,FALSE)</f>
        <v>-1449930.96</v>
      </c>
      <c r="G310" s="4">
        <f>VLOOKUP(A310,'[1]Jul 23 - Dec 23'!$A$4:$I$477,9,FALSE)</f>
        <v>-1411359.85</v>
      </c>
      <c r="I310" s="5">
        <f t="shared" si="25"/>
        <v>-2861290.81</v>
      </c>
      <c r="J310">
        <f>VLOOKUP(A310,'[2]2022 FS'!$A$5:$J$631,10,FALSE)</f>
        <v>9378.2999999999993</v>
      </c>
    </row>
    <row r="311" spans="1:10" outlineLevel="2" x14ac:dyDescent="0.3">
      <c r="A311" t="str">
        <f t="shared" si="24"/>
        <v>83199608040</v>
      </c>
      <c r="B311">
        <v>83199</v>
      </c>
      <c r="C311">
        <v>608040</v>
      </c>
      <c r="D311" t="s">
        <v>220</v>
      </c>
      <c r="E311" t="s">
        <v>114</v>
      </c>
      <c r="F311" s="4">
        <f>VLOOKUP(A311,'[1]Jan 23 - Jun 23'!$A$4:$K$591,11,FALSE)</f>
        <v>-7485.2900000000009</v>
      </c>
      <c r="G311" s="4">
        <f>VLOOKUP(A311,'[1]Jul 23 - Dec 23'!$A$4:$I$477,9,FALSE)</f>
        <v>-59535.199999999997</v>
      </c>
      <c r="I311" s="5">
        <f t="shared" si="25"/>
        <v>-67020.489999999991</v>
      </c>
      <c r="J311">
        <f>VLOOKUP(A311,'[2]2022 FS'!$A$5:$J$631,10,FALSE)</f>
        <v>9378.2999999999993</v>
      </c>
    </row>
    <row r="312" spans="1:10" outlineLevel="2" x14ac:dyDescent="0.3">
      <c r="A312" t="str">
        <f t="shared" si="24"/>
        <v>83199608050</v>
      </c>
      <c r="B312">
        <v>83199</v>
      </c>
      <c r="C312">
        <v>608050</v>
      </c>
      <c r="D312" t="s">
        <v>221</v>
      </c>
      <c r="E312" t="s">
        <v>114</v>
      </c>
      <c r="F312" s="4">
        <f>VLOOKUP(A312,'[1]Jan 23 - Jun 23'!$A$4:$K$591,11,FALSE)</f>
        <v>265455.90000000002</v>
      </c>
      <c r="G312" s="4">
        <f>VLOOKUP(A312,'[1]Jul 23 - Dec 23'!$A$4:$I$477,9,FALSE)</f>
        <v>270460.31</v>
      </c>
      <c r="I312" s="5">
        <f t="shared" si="25"/>
        <v>535916.21</v>
      </c>
      <c r="J312">
        <f>VLOOKUP(A312,'[2]2022 FS'!$A$5:$J$631,10,FALSE)</f>
        <v>9378.2999999999993</v>
      </c>
    </row>
    <row r="313" spans="1:10" outlineLevel="2" x14ac:dyDescent="0.3">
      <c r="A313" t="str">
        <f t="shared" si="24"/>
        <v>80000608109</v>
      </c>
      <c r="B313">
        <v>80000</v>
      </c>
      <c r="C313">
        <v>608109</v>
      </c>
      <c r="D313" t="s">
        <v>222</v>
      </c>
      <c r="E313" t="s">
        <v>17</v>
      </c>
      <c r="F313" s="4">
        <f>VLOOKUP(A313,'[1]Jan 23 - Jun 23'!$A$4:$K$591,11,FALSE)</f>
        <v>212710</v>
      </c>
      <c r="G313" s="4">
        <f>VLOOKUP(A313,'[1]Jul 23 - Dec 23'!$A$4:$I$477,9,FALSE)</f>
        <v>218574</v>
      </c>
      <c r="I313" s="5">
        <f t="shared" si="25"/>
        <v>431284</v>
      </c>
      <c r="J313">
        <f>VLOOKUP(A313,'[2]2022 FS'!$A$5:$J$631,10,FALSE)</f>
        <v>9378.2999999999993</v>
      </c>
    </row>
    <row r="314" spans="1:10" outlineLevel="2" x14ac:dyDescent="0.3">
      <c r="A314" t="str">
        <f t="shared" si="24"/>
        <v>83199608119</v>
      </c>
      <c r="B314">
        <v>83199</v>
      </c>
      <c r="C314">
        <v>608119</v>
      </c>
      <c r="D314" t="s">
        <v>223</v>
      </c>
      <c r="E314" t="s">
        <v>114</v>
      </c>
      <c r="F314" s="4">
        <f>VLOOKUP(A314,'[1]Jan 23 - Jun 23'!$A$4:$K$591,11,FALSE)</f>
        <v>-451200.47</v>
      </c>
      <c r="G314" s="4">
        <f>VLOOKUP(A314,'[1]Jul 23 - Dec 23'!$A$4:$I$477,9,FALSE)</f>
        <v>-208933.74</v>
      </c>
      <c r="I314" s="5">
        <f t="shared" si="25"/>
        <v>-660134.21</v>
      </c>
      <c r="J314">
        <f>VLOOKUP(A314,'[2]2022 FS'!$A$5:$J$631,10,FALSE)</f>
        <v>9378.2999999999993</v>
      </c>
    </row>
    <row r="315" spans="1:10" outlineLevel="2" x14ac:dyDescent="0.3">
      <c r="A315" t="str">
        <f t="shared" si="24"/>
        <v>83199608130</v>
      </c>
      <c r="B315">
        <v>83199</v>
      </c>
      <c r="C315">
        <v>608130</v>
      </c>
      <c r="D315" t="s">
        <v>224</v>
      </c>
      <c r="E315" t="s">
        <v>114</v>
      </c>
      <c r="F315" s="4">
        <f>VLOOKUP(A315,'[1]Jan 23 - Jun 23'!$A$4:$K$591,11,FALSE)</f>
        <v>2021779.72</v>
      </c>
      <c r="G315" s="4">
        <f>VLOOKUP(A315,'[1]Jul 23 - Dec 23'!$A$4:$I$477,9,FALSE)</f>
        <v>2150126.7400000002</v>
      </c>
      <c r="I315" s="5">
        <f t="shared" si="25"/>
        <v>4171906.46</v>
      </c>
      <c r="J315">
        <f>VLOOKUP(A315,'[2]2022 FS'!$A$5:$J$631,10,FALSE)</f>
        <v>9378.2999999999993</v>
      </c>
    </row>
    <row r="316" spans="1:10" outlineLevel="2" x14ac:dyDescent="0.3">
      <c r="A316" t="str">
        <f t="shared" si="24"/>
        <v>83199608149</v>
      </c>
      <c r="B316">
        <v>83199</v>
      </c>
      <c r="C316">
        <v>608149</v>
      </c>
      <c r="D316" t="s">
        <v>225</v>
      </c>
      <c r="E316" t="s">
        <v>114</v>
      </c>
      <c r="F316" s="4">
        <f>VLOOKUP(A316,'[1]Jan 23 - Jun 23'!$A$4:$K$591,11,FALSE)</f>
        <v>-1102339.3</v>
      </c>
      <c r="G316" s="4">
        <f>VLOOKUP(A316,'[1]Jul 23 - Dec 23'!$A$4:$I$477,9,FALSE)</f>
        <v>-746995.21</v>
      </c>
      <c r="I316" s="5">
        <f t="shared" si="25"/>
        <v>-1849334.51</v>
      </c>
      <c r="J316">
        <f>VLOOKUP(A316,'[2]2022 FS'!$A$5:$J$631,10,FALSE)</f>
        <v>9378.2999999999993</v>
      </c>
    </row>
    <row r="317" spans="1:10" outlineLevel="2" x14ac:dyDescent="0.3">
      <c r="A317" t="str">
        <f t="shared" si="24"/>
        <v>83199608170</v>
      </c>
      <c r="B317">
        <v>83199</v>
      </c>
      <c r="C317">
        <v>608170</v>
      </c>
      <c r="D317" t="s">
        <v>226</v>
      </c>
      <c r="E317" t="s">
        <v>114</v>
      </c>
      <c r="F317" s="4">
        <f>VLOOKUP(A317,'[1]Jan 23 - Jun 23'!$A$4:$K$591,11,FALSE)</f>
        <v>-22812.22</v>
      </c>
      <c r="G317" s="4">
        <f>VLOOKUP(A317,'[1]Jul 23 - Dec 23'!$A$4:$I$477,9,FALSE)</f>
        <v>-24026.36</v>
      </c>
      <c r="I317" s="5">
        <f t="shared" si="25"/>
        <v>-46838.58</v>
      </c>
      <c r="J317">
        <f>VLOOKUP(A317,'[2]2022 FS'!$A$5:$J$631,10,FALSE)</f>
        <v>9378.2999999999993</v>
      </c>
    </row>
    <row r="318" spans="1:10" outlineLevel="2" x14ac:dyDescent="0.3">
      <c r="A318" t="str">
        <f t="shared" si="24"/>
        <v>83199608200</v>
      </c>
      <c r="B318">
        <v>83199</v>
      </c>
      <c r="C318">
        <v>608200</v>
      </c>
      <c r="D318" t="s">
        <v>227</v>
      </c>
      <c r="E318" t="s">
        <v>114</v>
      </c>
      <c r="F318" s="4">
        <f>VLOOKUP(A318,'[1]Jan 23 - Jun 23'!$A$4:$K$591,11,FALSE)</f>
        <v>378384</v>
      </c>
      <c r="G318" s="4">
        <f>VLOOKUP(A318,'[1]Jul 23 - Dec 23'!$A$4:$I$477,9,FALSE)</f>
        <v>347375.74</v>
      </c>
      <c r="I318" s="5">
        <f t="shared" si="25"/>
        <v>725759.74</v>
      </c>
      <c r="J318">
        <f>VLOOKUP(A318,'[2]2022 FS'!$A$5:$J$631,10,FALSE)</f>
        <v>9378.2999999999993</v>
      </c>
    </row>
    <row r="319" spans="1:10" outlineLevel="2" x14ac:dyDescent="0.3">
      <c r="A319" t="str">
        <f t="shared" si="24"/>
        <v>83199608210</v>
      </c>
      <c r="B319">
        <v>83199</v>
      </c>
      <c r="C319">
        <v>608210</v>
      </c>
      <c r="D319" t="s">
        <v>228</v>
      </c>
      <c r="E319" t="s">
        <v>114</v>
      </c>
      <c r="F319" s="4">
        <f>VLOOKUP(A319,'[1]Jan 23 - Jun 23'!$A$4:$K$591,11,FALSE)</f>
        <v>-414174.23</v>
      </c>
      <c r="G319" s="4">
        <f>VLOOKUP(A319,'[1]Jul 23 - Dec 23'!$A$4:$I$477,9,FALSE)</f>
        <v>-396183.95</v>
      </c>
      <c r="I319" s="5">
        <f t="shared" si="25"/>
        <v>-810358.17999999993</v>
      </c>
      <c r="J319">
        <f>VLOOKUP(A319,'[2]2022 FS'!$A$5:$J$631,10,FALSE)</f>
        <v>9378.2999999999993</v>
      </c>
    </row>
    <row r="320" spans="1:10" outlineLevel="2" x14ac:dyDescent="0.3">
      <c r="A320" t="str">
        <f t="shared" si="24"/>
        <v>83199608230</v>
      </c>
      <c r="B320">
        <v>83199</v>
      </c>
      <c r="C320">
        <v>608230</v>
      </c>
      <c r="D320" t="s">
        <v>229</v>
      </c>
      <c r="E320" t="s">
        <v>114</v>
      </c>
      <c r="F320" s="4">
        <f>VLOOKUP(A320,'[1]Jan 23 - Jun 23'!$A$4:$K$591,11,FALSE)</f>
        <v>126174.5</v>
      </c>
      <c r="G320" s="4">
        <f>VLOOKUP(A320,'[1]Jul 23 - Dec 23'!$A$4:$I$477,9,FALSE)</f>
        <v>115498.26</v>
      </c>
      <c r="I320" s="5">
        <f t="shared" si="25"/>
        <v>241672.76</v>
      </c>
      <c r="J320">
        <f>VLOOKUP(A320,'[2]2022 FS'!$A$5:$J$631,10,FALSE)</f>
        <v>9378.2999999999993</v>
      </c>
    </row>
    <row r="321" spans="1:10" outlineLevel="2" x14ac:dyDescent="0.3">
      <c r="A321" t="str">
        <f t="shared" si="24"/>
        <v>83199608240</v>
      </c>
      <c r="B321">
        <v>83199</v>
      </c>
      <c r="C321">
        <v>608240</v>
      </c>
      <c r="D321" t="s">
        <v>230</v>
      </c>
      <c r="E321" t="s">
        <v>114</v>
      </c>
      <c r="F321" s="4">
        <f>VLOOKUP(A321,'[1]Jan 23 - Jun 23'!$A$4:$K$591,11,FALSE)</f>
        <v>-117413.98</v>
      </c>
      <c r="G321" s="4">
        <f>VLOOKUP(A321,'[1]Jul 23 - Dec 23'!$A$4:$I$477,9,FALSE)</f>
        <v>-111508.42</v>
      </c>
      <c r="I321" s="5">
        <f t="shared" si="25"/>
        <v>-228922.4</v>
      </c>
      <c r="J321">
        <f>VLOOKUP(A321,'[2]2022 FS'!$A$5:$J$631,10,FALSE)</f>
        <v>9378.2999999999993</v>
      </c>
    </row>
    <row r="322" spans="1:10" outlineLevel="2" x14ac:dyDescent="0.3">
      <c r="A322" t="str">
        <f t="shared" si="24"/>
        <v>83199608250</v>
      </c>
      <c r="B322">
        <v>83199</v>
      </c>
      <c r="C322">
        <v>608250</v>
      </c>
      <c r="D322" t="s">
        <v>231</v>
      </c>
      <c r="E322" t="s">
        <v>114</v>
      </c>
      <c r="F322" s="4">
        <f>VLOOKUP(A322,'[1]Jan 23 - Jun 23'!$A$4:$K$591,11,FALSE)</f>
        <v>156184.66</v>
      </c>
      <c r="G322" s="4">
        <f>VLOOKUP(A322,'[1]Jul 23 - Dec 23'!$A$4:$I$477,9,FALSE)</f>
        <v>158273.92000000001</v>
      </c>
      <c r="I322" s="5">
        <f t="shared" si="25"/>
        <v>314458.58</v>
      </c>
      <c r="J322">
        <f>VLOOKUP(A322,'[2]2022 FS'!$A$5:$J$631,10,FALSE)</f>
        <v>9378.2999999999993</v>
      </c>
    </row>
    <row r="323" spans="1:10" outlineLevel="2" x14ac:dyDescent="0.3">
      <c r="A323" t="str">
        <f t="shared" si="24"/>
        <v>80300608270</v>
      </c>
      <c r="B323">
        <v>80300</v>
      </c>
      <c r="C323">
        <v>608270</v>
      </c>
      <c r="D323" t="s">
        <v>232</v>
      </c>
      <c r="E323" t="s">
        <v>48</v>
      </c>
      <c r="F323" s="4">
        <f>VLOOKUP(A323,'[1]Jan 23 - Jun 23'!$A$4:$K$591,11,FALSE)</f>
        <v>0</v>
      </c>
      <c r="G323" s="4">
        <f>VLOOKUP(A323,'[1]Jul 23 - Dec 23'!$A$4:$I$477,9,FALSE)</f>
        <v>3201.28</v>
      </c>
      <c r="I323" s="5">
        <f t="shared" si="25"/>
        <v>3201.28</v>
      </c>
      <c r="J323">
        <f>VLOOKUP(A323,'[2]2022 FS'!$A$5:$J$631,10,FALSE)</f>
        <v>9378.2999999999993</v>
      </c>
    </row>
    <row r="324" spans="1:10" outlineLevel="2" x14ac:dyDescent="0.3">
      <c r="A324" t="str">
        <f t="shared" si="24"/>
        <v>83199608270</v>
      </c>
      <c r="B324">
        <v>83199</v>
      </c>
      <c r="C324">
        <v>608270</v>
      </c>
      <c r="D324" t="s">
        <v>232</v>
      </c>
      <c r="E324" t="s">
        <v>114</v>
      </c>
      <c r="F324" s="4">
        <f>VLOOKUP(A324,'[1]Jan 23 - Jun 23'!$A$4:$K$591,11,FALSE)</f>
        <v>35118</v>
      </c>
      <c r="G324" s="4">
        <f>VLOOKUP(A324,'[1]Jul 23 - Dec 23'!$A$4:$I$477,9,FALSE)</f>
        <v>33562</v>
      </c>
      <c r="I324" s="5">
        <f t="shared" si="25"/>
        <v>68680</v>
      </c>
      <c r="J324">
        <f>VLOOKUP(A324,'[2]2022 FS'!$A$5:$J$631,10,FALSE)</f>
        <v>9378.2999999999993</v>
      </c>
    </row>
    <row r="325" spans="1:10" outlineLevel="2" x14ac:dyDescent="0.3">
      <c r="A325" t="str">
        <f t="shared" si="24"/>
        <v>80000608280</v>
      </c>
      <c r="B325">
        <v>80000</v>
      </c>
      <c r="C325">
        <v>608280</v>
      </c>
      <c r="D325" t="s">
        <v>233</v>
      </c>
      <c r="E325" t="s">
        <v>17</v>
      </c>
      <c r="F325" s="4">
        <f>VLOOKUP(A325,'[1]Jan 23 - Jun 23'!$A$4:$K$591,11,FALSE)</f>
        <v>-281.04000000000002</v>
      </c>
      <c r="G325" s="4">
        <f>VLOOKUP(A325,'[1]Jul 23 - Dec 23'!$A$4:$I$477,9,FALSE)</f>
        <v>-228.41</v>
      </c>
      <c r="I325" s="5">
        <f t="shared" si="25"/>
        <v>-509.45000000000005</v>
      </c>
      <c r="J325">
        <f>VLOOKUP(A325,'[2]2022 FS'!$A$5:$J$631,10,FALSE)</f>
        <v>9378.2999999999993</v>
      </c>
    </row>
    <row r="326" spans="1:10" outlineLevel="2" x14ac:dyDescent="0.3">
      <c r="A326" t="str">
        <f t="shared" si="24"/>
        <v>83197608280</v>
      </c>
      <c r="B326">
        <v>83197</v>
      </c>
      <c r="C326">
        <v>608280</v>
      </c>
      <c r="D326" t="s">
        <v>233</v>
      </c>
      <c r="E326" t="s">
        <v>151</v>
      </c>
      <c r="F326" s="4">
        <f>VLOOKUP(A326,'[1]Jan 23 - Jun 23'!$A$4:$K$591,11,FALSE)</f>
        <v>-96.1</v>
      </c>
      <c r="G326" s="4">
        <f>VLOOKUP(A326,'[1]Jul 23 - Dec 23'!$A$4:$I$477,9,FALSE)</f>
        <v>-132.06</v>
      </c>
      <c r="I326" s="5">
        <f t="shared" si="25"/>
        <v>-228.16</v>
      </c>
      <c r="J326">
        <v>9378.2999999999993</v>
      </c>
    </row>
    <row r="327" spans="1:10" outlineLevel="2" x14ac:dyDescent="0.3">
      <c r="A327" t="str">
        <f t="shared" si="24"/>
        <v>83199608280</v>
      </c>
      <c r="B327">
        <v>83199</v>
      </c>
      <c r="C327">
        <v>608280</v>
      </c>
      <c r="D327" t="s">
        <v>233</v>
      </c>
      <c r="E327" t="s">
        <v>114</v>
      </c>
      <c r="F327" s="4">
        <f>VLOOKUP(A327,'[1]Jan 23 - Jun 23'!$A$4:$K$591,11,FALSE)</f>
        <v>26637.03</v>
      </c>
      <c r="G327" s="4">
        <f>VLOOKUP(A327,'[1]Jul 23 - Dec 23'!$A$4:$I$477,9,FALSE)</f>
        <v>27269.85</v>
      </c>
      <c r="I327" s="5">
        <f t="shared" si="25"/>
        <v>53906.879999999997</v>
      </c>
      <c r="J327">
        <f>VLOOKUP(A327,'[2]2022 FS'!$A$5:$J$631,10,FALSE)</f>
        <v>9378.2999999999993</v>
      </c>
    </row>
    <row r="328" spans="1:10" outlineLevel="2" x14ac:dyDescent="0.3">
      <c r="A328" t="str">
        <f t="shared" si="24"/>
        <v>83199608290</v>
      </c>
      <c r="B328">
        <v>83199</v>
      </c>
      <c r="C328">
        <v>608290</v>
      </c>
      <c r="D328" t="s">
        <v>234</v>
      </c>
      <c r="E328" t="s">
        <v>114</v>
      </c>
      <c r="F328" s="4">
        <f>VLOOKUP(A328,'[1]Jan 23 - Jun 23'!$A$4:$K$591,11,FALSE)</f>
        <v>108461.81</v>
      </c>
      <c r="G328" s="4">
        <f>VLOOKUP(A328,'[1]Jul 23 - Dec 23'!$A$4:$I$477,9,FALSE)</f>
        <v>109976.24</v>
      </c>
      <c r="I328" s="5">
        <f t="shared" si="25"/>
        <v>218438.05</v>
      </c>
      <c r="J328">
        <f>VLOOKUP(A328,'[2]2022 FS'!$A$5:$J$631,10,FALSE)</f>
        <v>9378.2999999999993</v>
      </c>
    </row>
    <row r="329" spans="1:10" outlineLevel="2" x14ac:dyDescent="0.3">
      <c r="A329" t="str">
        <f t="shared" si="24"/>
        <v>83199608300</v>
      </c>
      <c r="B329">
        <v>83199</v>
      </c>
      <c r="C329">
        <v>608300</v>
      </c>
      <c r="D329" t="s">
        <v>235</v>
      </c>
      <c r="E329" t="s">
        <v>114</v>
      </c>
      <c r="F329" s="4">
        <f>VLOOKUP(A329,'[1]Jan 23 - Jun 23'!$A$4:$K$591,11,FALSE)</f>
        <v>-60178.46</v>
      </c>
      <c r="G329" s="4">
        <f>VLOOKUP(A329,'[1]Jul 23 - Dec 23'!$A$4:$I$477,9,FALSE)</f>
        <v>-60919.31</v>
      </c>
      <c r="I329" s="5">
        <f t="shared" si="25"/>
        <v>-121097.76999999999</v>
      </c>
      <c r="J329">
        <f>VLOOKUP(A329,'[2]2022 FS'!$A$5:$J$631,10,FALSE)</f>
        <v>9378.2999999999993</v>
      </c>
    </row>
    <row r="330" spans="1:10" outlineLevel="2" x14ac:dyDescent="0.3">
      <c r="A330" t="str">
        <f t="shared" si="24"/>
        <v>83199608320</v>
      </c>
      <c r="B330">
        <v>83199</v>
      </c>
      <c r="C330">
        <v>608320</v>
      </c>
      <c r="D330" t="s">
        <v>236</v>
      </c>
      <c r="E330" t="s">
        <v>114</v>
      </c>
      <c r="F330" s="4">
        <f>VLOOKUP(A330,'[1]Jan 23 - Jun 23'!$A$4:$K$591,11,FALSE)</f>
        <v>-5049.63</v>
      </c>
      <c r="G330" s="4">
        <f>VLOOKUP(A330,'[1]Jul 23 - Dec 23'!$A$4:$I$477,9,FALSE)</f>
        <v>-5242.18</v>
      </c>
      <c r="I330" s="5">
        <f t="shared" si="25"/>
        <v>-10291.810000000001</v>
      </c>
      <c r="J330">
        <f>VLOOKUP(A330,'[2]2022 FS'!$A$5:$J$631,10,FALSE)</f>
        <v>9378.2999999999993</v>
      </c>
    </row>
    <row r="331" spans="1:10" outlineLevel="2" x14ac:dyDescent="0.3">
      <c r="A331" t="str">
        <f t="shared" si="24"/>
        <v>83199608400</v>
      </c>
      <c r="B331">
        <v>83199</v>
      </c>
      <c r="C331">
        <v>608400</v>
      </c>
      <c r="D331" t="s">
        <v>237</v>
      </c>
      <c r="E331" t="s">
        <v>114</v>
      </c>
      <c r="F331" s="4">
        <f>VLOOKUP(A331,'[1]Jan 23 - Jun 23'!$A$4:$K$591,11,FALSE)</f>
        <v>-67053.179999999993</v>
      </c>
      <c r="G331" s="4">
        <f>VLOOKUP(A331,'[1]Jul 23 - Dec 23'!$A$4:$I$477,9,FALSE)</f>
        <v>-76717.37</v>
      </c>
      <c r="I331" s="5">
        <f t="shared" si="25"/>
        <v>-143770.54999999999</v>
      </c>
      <c r="J331">
        <f>VLOOKUP(A331,'[2]2022 FS'!$A$5:$J$631,10,FALSE)</f>
        <v>9378.2999999999993</v>
      </c>
    </row>
    <row r="332" spans="1:10" outlineLevel="2" x14ac:dyDescent="0.3">
      <c r="A332" t="str">
        <f t="shared" si="24"/>
        <v>83199608600</v>
      </c>
      <c r="B332">
        <v>83199</v>
      </c>
      <c r="C332">
        <v>608600</v>
      </c>
      <c r="D332" t="s">
        <v>238</v>
      </c>
      <c r="E332" t="s">
        <v>114</v>
      </c>
      <c r="F332" s="4">
        <f>VLOOKUP(A332,'[1]Jan 23 - Jun 23'!$A$4:$K$591,11,FALSE)</f>
        <v>973054.46</v>
      </c>
      <c r="G332" s="4">
        <f>VLOOKUP(A332,'[1]Jul 23 - Dec 23'!$A$4:$I$477,9,FALSE)</f>
        <v>1156706.06</v>
      </c>
      <c r="I332" s="5">
        <f t="shared" si="25"/>
        <v>2129760.52</v>
      </c>
      <c r="J332">
        <f>VLOOKUP(A332,'[2]2022 FS'!$A$5:$J$631,10,FALSE)</f>
        <v>9378.2999999999993</v>
      </c>
    </row>
    <row r="333" spans="1:10" outlineLevel="2" x14ac:dyDescent="0.3">
      <c r="A333" t="str">
        <f t="shared" si="24"/>
        <v>83199608650</v>
      </c>
      <c r="B333">
        <v>83199</v>
      </c>
      <c r="C333">
        <v>608650</v>
      </c>
      <c r="D333" t="s">
        <v>239</v>
      </c>
      <c r="E333" t="s">
        <v>114</v>
      </c>
      <c r="F333" s="4">
        <f>VLOOKUP(A333,'[1]Jan 23 - Jun 23'!$A$4:$K$591,11,FALSE)</f>
        <v>416412.96</v>
      </c>
      <c r="G333" s="4">
        <f>VLOOKUP(A333,'[1]Jul 23 - Dec 23'!$A$4:$I$477,9,FALSE)</f>
        <v>477234.07</v>
      </c>
      <c r="I333" s="5">
        <f t="shared" si="25"/>
        <v>893647.03</v>
      </c>
      <c r="J333">
        <f>VLOOKUP(A333,'[2]2022 FS'!$A$5:$J$631,10,FALSE)</f>
        <v>9378.2999999999993</v>
      </c>
    </row>
    <row r="334" spans="1:10" outlineLevel="2" x14ac:dyDescent="0.3">
      <c r="A334" t="str">
        <f t="shared" si="24"/>
        <v>83199608660</v>
      </c>
      <c r="B334">
        <v>83199</v>
      </c>
      <c r="C334">
        <v>608660</v>
      </c>
      <c r="D334" t="s">
        <v>240</v>
      </c>
      <c r="E334" t="s">
        <v>114</v>
      </c>
      <c r="F334" s="4">
        <f>VLOOKUP(A334,'[1]Jan 23 - Jun 23'!$A$4:$K$591,11,FALSE)</f>
        <v>-342757.72</v>
      </c>
      <c r="G334" s="4">
        <f>VLOOKUP(A334,'[1]Jul 23 - Dec 23'!$A$4:$I$477,9,FALSE)</f>
        <v>-60161</v>
      </c>
      <c r="I334" s="5">
        <f t="shared" si="25"/>
        <v>-402918.72</v>
      </c>
      <c r="J334">
        <f>VLOOKUP(A334,'[2]2022 FS'!$A$5:$J$631,10,FALSE)</f>
        <v>9378.2999999999993</v>
      </c>
    </row>
    <row r="335" spans="1:10" outlineLevel="2" x14ac:dyDescent="0.3">
      <c r="A335" t="str">
        <f t="shared" si="24"/>
        <v>83199608719</v>
      </c>
      <c r="B335">
        <v>83199</v>
      </c>
      <c r="C335">
        <v>608719</v>
      </c>
      <c r="D335" t="s">
        <v>241</v>
      </c>
      <c r="E335" t="s">
        <v>114</v>
      </c>
      <c r="F335" s="4">
        <f>VLOOKUP(A335,'[1]Jan 23 - Jun 23'!$A$4:$K$591,11,FALSE)</f>
        <v>835463.94</v>
      </c>
      <c r="G335" s="4">
        <f>VLOOKUP(A335,'[1]Jul 23 - Dec 23'!$A$4:$I$477,9,FALSE)</f>
        <v>1024746</v>
      </c>
      <c r="I335" s="5">
        <f t="shared" si="25"/>
        <v>1860209.94</v>
      </c>
      <c r="J335">
        <f>VLOOKUP(A335,'[2]2022 FS'!$A$5:$J$631,10,FALSE)</f>
        <v>9378.2999999999993</v>
      </c>
    </row>
    <row r="336" spans="1:10" outlineLevel="2" x14ac:dyDescent="0.3">
      <c r="A336" t="str">
        <f t="shared" si="24"/>
        <v>80000608740</v>
      </c>
      <c r="B336">
        <v>80000</v>
      </c>
      <c r="C336">
        <v>608740</v>
      </c>
      <c r="D336" t="s">
        <v>242</v>
      </c>
      <c r="E336" t="s">
        <v>17</v>
      </c>
      <c r="F336" s="4">
        <f>VLOOKUP(A336,'[1]Jan 23 - Jun 23'!$A$4:$K$591,11,FALSE)</f>
        <v>48712.829999999994</v>
      </c>
      <c r="G336" s="4">
        <f>VLOOKUP(A336,'[1]Jul 23 - Dec 23'!$A$4:$I$477,9,FALSE)</f>
        <v>9845.08</v>
      </c>
      <c r="I336" s="5">
        <f t="shared" si="25"/>
        <v>58557.909999999996</v>
      </c>
      <c r="J336">
        <f>VLOOKUP(A336,'[2]2022 FS'!$A$5:$J$631,10,FALSE)</f>
        <v>9378.2999999999993</v>
      </c>
    </row>
    <row r="337" spans="1:10" outlineLevel="2" x14ac:dyDescent="0.3">
      <c r="A337" t="str">
        <f t="shared" si="24"/>
        <v>80300608740</v>
      </c>
      <c r="B337">
        <v>80300</v>
      </c>
      <c r="C337">
        <v>608740</v>
      </c>
      <c r="D337" t="s">
        <v>242</v>
      </c>
      <c r="E337" t="s">
        <v>48</v>
      </c>
      <c r="F337" s="4">
        <f>VLOOKUP(A337,'[1]Jan 23 - Jun 23'!$A$4:$K$591,11,FALSE)</f>
        <v>558</v>
      </c>
      <c r="G337" s="4">
        <v>0</v>
      </c>
      <c r="I337" s="5">
        <f t="shared" si="25"/>
        <v>558</v>
      </c>
      <c r="J337">
        <f>VLOOKUP(A337,'[2]2022 FS'!$A$5:$J$631,10,FALSE)</f>
        <v>9378.2999999999993</v>
      </c>
    </row>
    <row r="338" spans="1:10" outlineLevel="2" x14ac:dyDescent="0.3">
      <c r="A338" t="str">
        <f t="shared" si="24"/>
        <v>83000608740</v>
      </c>
      <c r="B338">
        <v>83000</v>
      </c>
      <c r="C338">
        <v>608740</v>
      </c>
      <c r="D338" t="s">
        <v>242</v>
      </c>
      <c r="E338" t="s">
        <v>36</v>
      </c>
      <c r="F338" s="4">
        <f>VLOOKUP(A338,'[1]Jan 23 - Jun 23'!$A$4:$K$591,11,FALSE)</f>
        <v>176.21</v>
      </c>
      <c r="G338" s="4">
        <v>0</v>
      </c>
      <c r="I338" s="5">
        <f t="shared" si="25"/>
        <v>176.21</v>
      </c>
      <c r="J338">
        <f>VLOOKUP(A338,'[2]2022 FS'!$A$5:$J$631,10,FALSE)</f>
        <v>9378.2999999999993</v>
      </c>
    </row>
    <row r="339" spans="1:10" outlineLevel="2" x14ac:dyDescent="0.3">
      <c r="A339" t="str">
        <f t="shared" si="24"/>
        <v>83199608740</v>
      </c>
      <c r="B339">
        <v>83199</v>
      </c>
      <c r="C339">
        <v>608740</v>
      </c>
      <c r="D339" t="s">
        <v>242</v>
      </c>
      <c r="E339" t="s">
        <v>114</v>
      </c>
      <c r="F339" s="4">
        <f>VLOOKUP(A339,'[1]Jan 23 - Jun 23'!$A$4:$K$591,11,FALSE)</f>
        <v>0</v>
      </c>
      <c r="G339" s="4">
        <f>VLOOKUP(A339,'[1]Jul 23 - Dec 23'!$A$4:$I$477,9,FALSE)</f>
        <v>0.01</v>
      </c>
      <c r="I339" s="5">
        <f t="shared" si="25"/>
        <v>0.01</v>
      </c>
      <c r="J339">
        <f>VLOOKUP(A339,'[2]2022 FS'!$A$5:$J$631,10,FALSE)</f>
        <v>9378.2999999999993</v>
      </c>
    </row>
    <row r="340" spans="1:10" outlineLevel="2" x14ac:dyDescent="0.3">
      <c r="A340" t="str">
        <f t="shared" si="24"/>
        <v>80010608800</v>
      </c>
      <c r="B340">
        <v>80010</v>
      </c>
      <c r="C340">
        <v>608800</v>
      </c>
      <c r="D340" t="s">
        <v>243</v>
      </c>
      <c r="E340" t="s">
        <v>31</v>
      </c>
      <c r="F340" s="4">
        <f>VLOOKUP(A340,'[1]Jan 23 - Jun 23'!$A$4:$K$591,11,FALSE)</f>
        <v>230</v>
      </c>
      <c r="G340" s="4">
        <f>VLOOKUP(A340,'[1]Jul 23 - Dec 23'!$A$4:$I$477,9,FALSE)</f>
        <v>1782</v>
      </c>
      <c r="I340" s="5">
        <f t="shared" si="25"/>
        <v>2012</v>
      </c>
      <c r="J340">
        <f>VLOOKUP(A340,'[2]2022 FS'!$A$5:$J$631,10,FALSE)</f>
        <v>9378.2999999999993</v>
      </c>
    </row>
    <row r="341" spans="1:10" outlineLevel="2" x14ac:dyDescent="0.3">
      <c r="A341" t="str">
        <f t="shared" si="24"/>
        <v>83199608810</v>
      </c>
      <c r="B341">
        <v>83199</v>
      </c>
      <c r="C341">
        <v>608810</v>
      </c>
      <c r="D341" t="s">
        <v>244</v>
      </c>
      <c r="E341" t="s">
        <v>114</v>
      </c>
      <c r="F341" s="4">
        <f>VLOOKUP(A341,'[1]Jan 23 - Jun 23'!$A$4:$K$591,11,FALSE)</f>
        <v>17156.03</v>
      </c>
      <c r="G341" s="4">
        <f>VLOOKUP(A341,'[1]Jul 23 - Dec 23'!$A$4:$I$477,9,FALSE)</f>
        <v>56325.5</v>
      </c>
      <c r="I341" s="5">
        <f t="shared" si="25"/>
        <v>73481.53</v>
      </c>
      <c r="J341">
        <f>VLOOKUP(A341,'[2]2022 FS'!$A$5:$J$631,10,FALSE)</f>
        <v>9378.2999999999993</v>
      </c>
    </row>
    <row r="342" spans="1:10" outlineLevel="2" x14ac:dyDescent="0.3">
      <c r="A342" t="str">
        <f t="shared" si="24"/>
        <v>83000608820</v>
      </c>
      <c r="B342">
        <v>83000</v>
      </c>
      <c r="C342">
        <v>608820</v>
      </c>
      <c r="D342" t="s">
        <v>245</v>
      </c>
      <c r="E342" t="s">
        <v>36</v>
      </c>
      <c r="F342" s="4">
        <f>VLOOKUP(A342,'[1]Jan 23 - Jun 23'!$A$4:$K$591,11,FALSE)</f>
        <v>274.92</v>
      </c>
      <c r="G342" s="4">
        <f>VLOOKUP(A342,'[1]Jul 23 - Dec 23'!$A$4:$I$477,9,FALSE)</f>
        <v>707.85</v>
      </c>
      <c r="I342" s="5">
        <f t="shared" si="25"/>
        <v>982.77</v>
      </c>
      <c r="J342">
        <v>9378.2999999999993</v>
      </c>
    </row>
    <row r="343" spans="1:10" outlineLevel="2" x14ac:dyDescent="0.3">
      <c r="A343" t="str">
        <f t="shared" si="24"/>
        <v>10005608820</v>
      </c>
      <c r="B343">
        <v>10005</v>
      </c>
      <c r="C343">
        <v>608820</v>
      </c>
      <c r="D343" t="s">
        <v>245</v>
      </c>
      <c r="E343" t="s">
        <v>123</v>
      </c>
      <c r="F343" s="4">
        <v>0</v>
      </c>
      <c r="G343" s="4">
        <f>VLOOKUP(A343,'[1]Jul 23 - Dec 23'!$A$4:$I$477,9,FALSE)</f>
        <v>1275</v>
      </c>
      <c r="I343" s="5">
        <f t="shared" si="25"/>
        <v>1275</v>
      </c>
      <c r="J343">
        <v>9378.2999999999993</v>
      </c>
    </row>
    <row r="344" spans="1:10" outlineLevel="2" x14ac:dyDescent="0.3">
      <c r="A344" t="str">
        <f t="shared" si="24"/>
        <v>43005608880</v>
      </c>
      <c r="B344">
        <v>43005</v>
      </c>
      <c r="C344">
        <v>608880</v>
      </c>
      <c r="D344" t="s">
        <v>246</v>
      </c>
      <c r="E344" t="s">
        <v>126</v>
      </c>
      <c r="F344" s="4">
        <f>VLOOKUP(A344,'[1]Jan 23 - Jun 23'!$A$4:$K$591,11,FALSE)</f>
        <v>30764.690000000002</v>
      </c>
      <c r="G344" s="4">
        <f>VLOOKUP(A344,'[1]Jul 23 - Dec 23'!$A$4:$I$477,9,FALSE)</f>
        <v>29428.83</v>
      </c>
      <c r="I344" s="5">
        <f t="shared" si="25"/>
        <v>60193.520000000004</v>
      </c>
      <c r="J344">
        <f>VLOOKUP(A344,'[2]2022 FS'!$A$5:$J$631,10,FALSE)</f>
        <v>9378.2999999999993</v>
      </c>
    </row>
    <row r="345" spans="1:10" outlineLevel="2" x14ac:dyDescent="0.3">
      <c r="A345" t="str">
        <f t="shared" si="24"/>
        <v>75900608880</v>
      </c>
      <c r="B345">
        <v>75900</v>
      </c>
      <c r="C345">
        <v>608880</v>
      </c>
      <c r="D345" t="s">
        <v>246</v>
      </c>
      <c r="E345" t="s">
        <v>128</v>
      </c>
      <c r="F345" s="4">
        <f>VLOOKUP(A345,'[1]Jan 23 - Jun 23'!$A$4:$K$591,11,FALSE)</f>
        <v>5644.11</v>
      </c>
      <c r="G345" s="4">
        <f>VLOOKUP(A345,'[1]Jul 23 - Dec 23'!$A$4:$I$477,9,FALSE)</f>
        <v>7195.74</v>
      </c>
      <c r="I345" s="5">
        <f t="shared" si="25"/>
        <v>12839.849999999999</v>
      </c>
      <c r="J345">
        <f>VLOOKUP(A345,'[2]2022 FS'!$A$5:$J$631,10,FALSE)</f>
        <v>9378.2999999999993</v>
      </c>
    </row>
    <row r="346" spans="1:10" outlineLevel="2" x14ac:dyDescent="0.3">
      <c r="A346" t="str">
        <f t="shared" si="24"/>
        <v>78700608880</v>
      </c>
      <c r="B346">
        <v>78700</v>
      </c>
      <c r="C346">
        <v>608880</v>
      </c>
      <c r="D346" t="s">
        <v>246</v>
      </c>
      <c r="E346" t="s">
        <v>134</v>
      </c>
      <c r="F346" s="4">
        <f>VLOOKUP(A346,'[1]Jan 23 - Jun 23'!$A$4:$K$591,11,FALSE)</f>
        <v>804.34</v>
      </c>
      <c r="G346" s="4">
        <v>0</v>
      </c>
      <c r="I346" s="5">
        <f t="shared" si="25"/>
        <v>804.34</v>
      </c>
      <c r="J346">
        <f>VLOOKUP(A346,'[2]2022 FS'!$A$5:$J$631,10,FALSE)</f>
        <v>9378.2999999999993</v>
      </c>
    </row>
    <row r="347" spans="1:10" outlineLevel="2" x14ac:dyDescent="0.3">
      <c r="A347" t="str">
        <f t="shared" si="24"/>
        <v>80000608880</v>
      </c>
      <c r="B347">
        <v>80000</v>
      </c>
      <c r="C347">
        <v>608880</v>
      </c>
      <c r="D347" t="s">
        <v>246</v>
      </c>
      <c r="E347" t="s">
        <v>17</v>
      </c>
      <c r="F347" s="4">
        <f>VLOOKUP(A347,'[1]Jan 23 - Jun 23'!$A$4:$K$591,11,FALSE)</f>
        <v>18915.03</v>
      </c>
      <c r="G347" s="4">
        <f>VLOOKUP(A347,'[1]Jul 23 - Dec 23'!$A$4:$I$477,9,FALSE)</f>
        <v>42819.77</v>
      </c>
      <c r="I347" s="5">
        <f t="shared" si="25"/>
        <v>61734.799999999996</v>
      </c>
      <c r="J347">
        <f>VLOOKUP(A347,'[2]2022 FS'!$A$5:$J$631,10,FALSE)</f>
        <v>9378.2999999999993</v>
      </c>
    </row>
    <row r="348" spans="1:10" outlineLevel="2" x14ac:dyDescent="0.3">
      <c r="A348" t="str">
        <f t="shared" si="24"/>
        <v>80010608880</v>
      </c>
      <c r="B348">
        <v>80010</v>
      </c>
      <c r="C348">
        <v>608880</v>
      </c>
      <c r="D348" t="s">
        <v>246</v>
      </c>
      <c r="E348" t="s">
        <v>31</v>
      </c>
      <c r="F348" s="4">
        <f>VLOOKUP(A348,'[1]Jan 23 - Jun 23'!$A$4:$K$591,11,FALSE)</f>
        <v>-5746.6500000000015</v>
      </c>
      <c r="G348" s="4">
        <f>VLOOKUP(A348,'[1]Jul 23 - Dec 23'!$A$4:$I$477,9,FALSE)</f>
        <v>35809.17</v>
      </c>
      <c r="I348" s="5">
        <f t="shared" si="25"/>
        <v>30062.519999999997</v>
      </c>
      <c r="J348">
        <f>VLOOKUP(A348,'[2]2022 FS'!$A$5:$J$631,10,FALSE)</f>
        <v>9378.2999999999993</v>
      </c>
    </row>
    <row r="349" spans="1:10" outlineLevel="2" x14ac:dyDescent="0.3">
      <c r="A349" t="str">
        <f t="shared" si="24"/>
        <v>80052608880</v>
      </c>
      <c r="B349">
        <v>80052</v>
      </c>
      <c r="C349">
        <v>608880</v>
      </c>
      <c r="D349" t="s">
        <v>246</v>
      </c>
      <c r="E349" t="s">
        <v>140</v>
      </c>
      <c r="F349" s="4">
        <f>VLOOKUP(A349,'[1]Jan 23 - Jun 23'!$A$4:$K$591,11,FALSE)</f>
        <v>731.21</v>
      </c>
      <c r="G349" s="4">
        <f>VLOOKUP(A349,'[1]Jul 23 - Dec 23'!$A$4:$I$477,9,FALSE)</f>
        <v>784.41</v>
      </c>
      <c r="I349" s="5">
        <f t="shared" si="25"/>
        <v>1515.62</v>
      </c>
      <c r="J349">
        <f>VLOOKUP(A349,'[2]2022 FS'!$A$5:$J$631,10,FALSE)</f>
        <v>9378.2999999999993</v>
      </c>
    </row>
    <row r="350" spans="1:10" outlineLevel="2" x14ac:dyDescent="0.3">
      <c r="A350" t="str">
        <f t="shared" si="24"/>
        <v>80053608880</v>
      </c>
      <c r="B350">
        <v>80053</v>
      </c>
      <c r="C350">
        <v>608880</v>
      </c>
      <c r="D350" t="s">
        <v>246</v>
      </c>
      <c r="E350" t="s">
        <v>141</v>
      </c>
      <c r="F350" s="4">
        <f>VLOOKUP(A350,'[1]Jan 23 - Jun 23'!$A$4:$K$591,11,FALSE)</f>
        <v>35.21</v>
      </c>
      <c r="G350" s="4">
        <v>0</v>
      </c>
      <c r="I350" s="5">
        <f t="shared" si="25"/>
        <v>35.21</v>
      </c>
      <c r="J350">
        <f>VLOOKUP(A350,'[2]2022 FS'!$A$5:$J$631,10,FALSE)</f>
        <v>9378.2999999999993</v>
      </c>
    </row>
    <row r="351" spans="1:10" outlineLevel="2" x14ac:dyDescent="0.3">
      <c r="A351" t="str">
        <f t="shared" si="24"/>
        <v>80054608880</v>
      </c>
      <c r="B351">
        <v>80054</v>
      </c>
      <c r="C351">
        <v>608880</v>
      </c>
      <c r="D351" t="s">
        <v>246</v>
      </c>
      <c r="E351" t="s">
        <v>142</v>
      </c>
      <c r="F351" s="4">
        <f>VLOOKUP(A351,'[1]Jan 23 - Jun 23'!$A$4:$K$591,11,FALSE)</f>
        <v>753.54</v>
      </c>
      <c r="G351" s="4">
        <f>VLOOKUP(A351,'[1]Jul 23 - Dec 23'!$A$4:$I$477,9,FALSE)</f>
        <v>825.48</v>
      </c>
      <c r="I351" s="5">
        <f t="shared" si="25"/>
        <v>1579.02</v>
      </c>
      <c r="J351">
        <f>VLOOKUP(A351,'[2]2022 FS'!$A$5:$J$631,10,FALSE)</f>
        <v>9378.2999999999993</v>
      </c>
    </row>
    <row r="352" spans="1:10" outlineLevel="2" x14ac:dyDescent="0.3">
      <c r="A352" t="str">
        <f t="shared" si="24"/>
        <v>80069608880</v>
      </c>
      <c r="B352">
        <v>80069</v>
      </c>
      <c r="C352">
        <v>608880</v>
      </c>
      <c r="D352" t="s">
        <v>246</v>
      </c>
      <c r="E352" t="s">
        <v>144</v>
      </c>
      <c r="F352" s="4">
        <f>VLOOKUP(A352,'[1]Jan 23 - Jun 23'!$A$4:$K$591,11,FALSE)</f>
        <v>152.01</v>
      </c>
      <c r="G352" s="4">
        <v>0</v>
      </c>
      <c r="I352" s="5">
        <f t="shared" si="25"/>
        <v>152.01</v>
      </c>
      <c r="J352">
        <f>VLOOKUP(A352,'[2]2022 FS'!$A$5:$J$631,10,FALSE)</f>
        <v>9378.2999999999993</v>
      </c>
    </row>
    <row r="353" spans="1:10" outlineLevel="2" x14ac:dyDescent="0.3">
      <c r="A353" t="str">
        <f t="shared" si="24"/>
        <v>80300608880</v>
      </c>
      <c r="B353">
        <v>80300</v>
      </c>
      <c r="C353">
        <v>608880</v>
      </c>
      <c r="D353" t="s">
        <v>246</v>
      </c>
      <c r="E353" t="s">
        <v>48</v>
      </c>
      <c r="F353" s="4">
        <f>VLOOKUP(A353,'[1]Jan 23 - Jun 23'!$A$4:$K$591,11,FALSE)</f>
        <v>61088.55</v>
      </c>
      <c r="G353" s="4">
        <f>VLOOKUP(A353,'[1]Jul 23 - Dec 23'!$A$4:$I$477,9,FALSE)</f>
        <v>66749.77</v>
      </c>
      <c r="I353" s="5">
        <f t="shared" si="25"/>
        <v>127838.32</v>
      </c>
      <c r="J353">
        <f>VLOOKUP(A353,'[2]2022 FS'!$A$5:$J$631,10,FALSE)</f>
        <v>9378.2999999999993</v>
      </c>
    </row>
    <row r="354" spans="1:10" outlineLevel="2" x14ac:dyDescent="0.3">
      <c r="A354" t="str">
        <f t="shared" si="24"/>
        <v>80500608880</v>
      </c>
      <c r="B354">
        <v>80500</v>
      </c>
      <c r="C354">
        <v>608880</v>
      </c>
      <c r="D354" t="s">
        <v>246</v>
      </c>
      <c r="E354" t="s">
        <v>146</v>
      </c>
      <c r="F354" s="4">
        <f>VLOOKUP(A354,'[1]Jan 23 - Jun 23'!$A$4:$K$591,11,FALSE)</f>
        <v>-806.15</v>
      </c>
      <c r="G354" s="4">
        <f>VLOOKUP(A354,'[1]Jul 23 - Dec 23'!$A$4:$I$477,9,FALSE)</f>
        <v>-845.27</v>
      </c>
      <c r="I354" s="5">
        <f t="shared" si="25"/>
        <v>-1651.42</v>
      </c>
      <c r="J354">
        <f>VLOOKUP(A354,'[2]2022 FS'!$A$5:$J$631,10,FALSE)</f>
        <v>9378.2999999999993</v>
      </c>
    </row>
    <row r="355" spans="1:10" outlineLevel="2" x14ac:dyDescent="0.3">
      <c r="A355" t="str">
        <f t="shared" si="24"/>
        <v>80570608880</v>
      </c>
      <c r="B355">
        <v>80570</v>
      </c>
      <c r="C355">
        <v>608880</v>
      </c>
      <c r="D355" t="s">
        <v>246</v>
      </c>
      <c r="E355" t="s">
        <v>147</v>
      </c>
      <c r="F355" s="4">
        <f>VLOOKUP(A355,'[1]Jan 23 - Jun 23'!$A$4:$K$591,11,FALSE)</f>
        <v>29465.48</v>
      </c>
      <c r="G355" s="4">
        <f>VLOOKUP(A355,'[1]Jul 23 - Dec 23'!$A$4:$I$477,9,FALSE)</f>
        <v>41930.730000000003</v>
      </c>
      <c r="I355" s="5">
        <f t="shared" si="25"/>
        <v>71396.210000000006</v>
      </c>
      <c r="J355">
        <f>VLOOKUP(A355,'[2]2022 FS'!$A$5:$J$631,10,FALSE)</f>
        <v>9378.2999999999993</v>
      </c>
    </row>
    <row r="356" spans="1:10" outlineLevel="2" x14ac:dyDescent="0.3">
      <c r="A356" t="str">
        <f t="shared" si="24"/>
        <v>83000608880</v>
      </c>
      <c r="B356">
        <v>83000</v>
      </c>
      <c r="C356">
        <v>608880</v>
      </c>
      <c r="D356" t="s">
        <v>246</v>
      </c>
      <c r="E356" t="s">
        <v>36</v>
      </c>
      <c r="F356" s="4">
        <f>VLOOKUP(A356,'[1]Jan 23 - Jun 23'!$A$4:$K$591,11,FALSE)</f>
        <v>16488.37</v>
      </c>
      <c r="G356" s="4">
        <f>VLOOKUP(A356,'[1]Jul 23 - Dec 23'!$A$4:$I$477,9,FALSE)</f>
        <v>19276.16</v>
      </c>
      <c r="I356" s="5">
        <f t="shared" si="25"/>
        <v>35764.53</v>
      </c>
      <c r="J356">
        <f>VLOOKUP(A356,'[2]2022 FS'!$A$5:$J$631,10,FALSE)</f>
        <v>9378.2999999999993</v>
      </c>
    </row>
    <row r="357" spans="1:10" outlineLevel="2" x14ac:dyDescent="0.3">
      <c r="A357" t="str">
        <f t="shared" si="24"/>
        <v>83197608880</v>
      </c>
      <c r="B357">
        <v>83197</v>
      </c>
      <c r="C357">
        <v>608880</v>
      </c>
      <c r="D357" t="s">
        <v>246</v>
      </c>
      <c r="E357" t="s">
        <v>151</v>
      </c>
      <c r="F357" s="4">
        <f>VLOOKUP(A357,'[1]Jan 23 - Jun 23'!$A$4:$K$591,11,FALSE)</f>
        <v>2.5</v>
      </c>
      <c r="G357" s="4">
        <f>VLOOKUP(A357,'[1]Jul 23 - Dec 23'!$A$4:$I$477,9,FALSE)</f>
        <v>95.4</v>
      </c>
      <c r="I357" s="5">
        <f t="shared" si="25"/>
        <v>97.9</v>
      </c>
      <c r="J357">
        <f>VLOOKUP(A357,'[2]2022 FS'!$A$5:$J$631,10,FALSE)</f>
        <v>9378.2999999999993</v>
      </c>
    </row>
    <row r="358" spans="1:10" outlineLevel="2" x14ac:dyDescent="0.3">
      <c r="A358" t="str">
        <f t="shared" si="24"/>
        <v>83199608880</v>
      </c>
      <c r="B358">
        <v>83199</v>
      </c>
      <c r="C358">
        <v>608880</v>
      </c>
      <c r="D358" t="s">
        <v>246</v>
      </c>
      <c r="E358" t="s">
        <v>114</v>
      </c>
      <c r="F358" s="4">
        <f>VLOOKUP(A358,'[1]Jan 23 - Jun 23'!$A$4:$K$591,11,FALSE)</f>
        <v>-2076293.87</v>
      </c>
      <c r="G358" s="4">
        <f>VLOOKUP(A358,'[1]Jul 23 - Dec 23'!$A$4:$I$477,9,FALSE)</f>
        <v>-2784728.29</v>
      </c>
      <c r="I358" s="5">
        <f t="shared" si="25"/>
        <v>-4861022.16</v>
      </c>
      <c r="J358">
        <f>VLOOKUP(A358,'[2]2022 FS'!$A$5:$J$631,10,FALSE)</f>
        <v>9378.2999999999993</v>
      </c>
    </row>
    <row r="359" spans="1:10" outlineLevel="2" x14ac:dyDescent="0.3">
      <c r="A359" t="str">
        <f t="shared" si="24"/>
        <v>75900608890</v>
      </c>
      <c r="B359">
        <v>75900</v>
      </c>
      <c r="C359">
        <v>608890</v>
      </c>
      <c r="D359" t="s">
        <v>211</v>
      </c>
      <c r="E359" t="s">
        <v>128</v>
      </c>
      <c r="F359" s="4">
        <f>VLOOKUP(A359,'[1]Jan 23 - Jun 23'!$A$4:$K$591,11,FALSE)</f>
        <v>5302.72</v>
      </c>
      <c r="G359" s="4">
        <f>VLOOKUP(A359,'[1]Jul 23 - Dec 23'!$A$4:$I$477,9,FALSE)</f>
        <v>5410.15</v>
      </c>
      <c r="I359" s="5">
        <f t="shared" si="25"/>
        <v>10712.869999999999</v>
      </c>
      <c r="J359">
        <f>VLOOKUP(A359,'[2]2022 FS'!$A$5:$J$631,10,FALSE)</f>
        <v>9378.2999999999993</v>
      </c>
    </row>
    <row r="360" spans="1:10" outlineLevel="2" x14ac:dyDescent="0.3">
      <c r="A360" t="str">
        <f t="shared" si="24"/>
        <v>78700608890</v>
      </c>
      <c r="B360">
        <v>78700</v>
      </c>
      <c r="C360">
        <v>608890</v>
      </c>
      <c r="D360" t="s">
        <v>211</v>
      </c>
      <c r="E360" t="s">
        <v>134</v>
      </c>
      <c r="F360" s="4">
        <f>VLOOKUP(A360,'[1]Jan 23 - Jun 23'!$A$4:$K$591,11,FALSE)</f>
        <v>492.81</v>
      </c>
      <c r="G360" s="4">
        <v>0</v>
      </c>
      <c r="I360" s="5">
        <f t="shared" si="25"/>
        <v>492.81</v>
      </c>
      <c r="J360">
        <f>VLOOKUP(A360,'[2]2022 FS'!$A$5:$J$631,10,FALSE)</f>
        <v>9378.2999999999993</v>
      </c>
    </row>
    <row r="361" spans="1:10" outlineLevel="2" x14ac:dyDescent="0.3">
      <c r="A361" t="str">
        <f t="shared" ref="A361:A373" si="26">CONCATENATE(B361,C361)</f>
        <v>80000608890</v>
      </c>
      <c r="B361">
        <v>80000</v>
      </c>
      <c r="C361">
        <v>608890</v>
      </c>
      <c r="D361" t="s">
        <v>211</v>
      </c>
      <c r="E361" t="s">
        <v>17</v>
      </c>
      <c r="F361" s="4">
        <f>VLOOKUP(A361,'[1]Jan 23 - Jun 23'!$A$4:$K$591,11,FALSE)</f>
        <v>11090.09</v>
      </c>
      <c r="G361" s="4">
        <f>VLOOKUP(A361,'[1]Jul 23 - Dec 23'!$A$4:$I$477,9,FALSE)</f>
        <v>10790.31</v>
      </c>
      <c r="I361" s="5">
        <f t="shared" ref="I361:I373" si="27">F361+G361+H361</f>
        <v>21880.400000000001</v>
      </c>
      <c r="J361">
        <f>VLOOKUP(A361,'[2]2022 FS'!$A$5:$J$631,10,FALSE)</f>
        <v>9378.2999999999993</v>
      </c>
    </row>
    <row r="362" spans="1:10" outlineLevel="2" x14ac:dyDescent="0.3">
      <c r="A362" t="str">
        <f t="shared" si="26"/>
        <v>80010608890</v>
      </c>
      <c r="B362">
        <v>80010</v>
      </c>
      <c r="C362">
        <v>608890</v>
      </c>
      <c r="D362" t="s">
        <v>211</v>
      </c>
      <c r="E362" t="s">
        <v>31</v>
      </c>
      <c r="F362" s="4">
        <f>VLOOKUP(A362,'[1]Jan 23 - Jun 23'!$A$4:$K$591,11,FALSE)</f>
        <v>12608.74</v>
      </c>
      <c r="G362" s="4">
        <f>VLOOKUP(A362,'[1]Jul 23 - Dec 23'!$A$4:$I$477,9,FALSE)</f>
        <v>15316.64</v>
      </c>
      <c r="I362" s="5">
        <f t="shared" si="27"/>
        <v>27925.379999999997</v>
      </c>
      <c r="J362">
        <f>VLOOKUP(A362,'[2]2022 FS'!$A$5:$J$631,10,FALSE)</f>
        <v>9378.2999999999993</v>
      </c>
    </row>
    <row r="363" spans="1:10" outlineLevel="2" x14ac:dyDescent="0.3">
      <c r="A363" t="str">
        <f t="shared" si="26"/>
        <v>80052608890</v>
      </c>
      <c r="B363">
        <v>80052</v>
      </c>
      <c r="C363">
        <v>608890</v>
      </c>
      <c r="D363" t="s">
        <v>211</v>
      </c>
      <c r="E363" t="s">
        <v>140</v>
      </c>
      <c r="F363" s="4">
        <f>VLOOKUP(A363,'[1]Jan 23 - Jun 23'!$A$4:$K$591,11,FALSE)</f>
        <v>112.07</v>
      </c>
      <c r="G363" s="4">
        <f>VLOOKUP(A363,'[1]Jul 23 - Dec 23'!$A$4:$I$477,9,FALSE)</f>
        <v>71.260000000000005</v>
      </c>
      <c r="I363" s="5">
        <f t="shared" si="27"/>
        <v>183.32999999999998</v>
      </c>
      <c r="J363">
        <f>VLOOKUP(A363,'[2]2022 FS'!$A$5:$J$631,10,FALSE)</f>
        <v>9378.2999999999993</v>
      </c>
    </row>
    <row r="364" spans="1:10" outlineLevel="2" x14ac:dyDescent="0.3">
      <c r="A364" t="str">
        <f t="shared" si="26"/>
        <v>80053608890</v>
      </c>
      <c r="B364">
        <v>80053</v>
      </c>
      <c r="C364">
        <v>608890</v>
      </c>
      <c r="D364" t="s">
        <v>211</v>
      </c>
      <c r="E364" t="s">
        <v>141</v>
      </c>
      <c r="F364" s="4">
        <f>VLOOKUP(A364,'[1]Jan 23 - Jun 23'!$A$4:$K$591,11,FALSE)</f>
        <v>18.920000000000002</v>
      </c>
      <c r="G364" s="4">
        <f>VLOOKUP(A364,'[1]Jul 23 - Dec 23'!$A$4:$I$477,9,FALSE)</f>
        <v>0.34</v>
      </c>
      <c r="I364" s="5">
        <f t="shared" si="27"/>
        <v>19.260000000000002</v>
      </c>
      <c r="J364">
        <f>VLOOKUP(A364,'[2]2022 FS'!$A$5:$J$631,10,FALSE)</f>
        <v>9378.2999999999993</v>
      </c>
    </row>
    <row r="365" spans="1:10" outlineLevel="2" x14ac:dyDescent="0.3">
      <c r="A365" t="str">
        <f t="shared" si="26"/>
        <v>80054608890</v>
      </c>
      <c r="B365">
        <v>80054</v>
      </c>
      <c r="C365">
        <v>608890</v>
      </c>
      <c r="D365" t="s">
        <v>211</v>
      </c>
      <c r="E365" t="s">
        <v>142</v>
      </c>
      <c r="F365" s="4">
        <f>VLOOKUP(A365,'[1]Jan 23 - Jun 23'!$A$4:$K$591,11,FALSE)</f>
        <v>148.97999999999999</v>
      </c>
      <c r="G365" s="4">
        <f>VLOOKUP(A365,'[1]Jul 23 - Dec 23'!$A$4:$I$477,9,FALSE)</f>
        <v>97.97</v>
      </c>
      <c r="I365" s="5">
        <f t="shared" si="27"/>
        <v>246.95</v>
      </c>
      <c r="J365">
        <f>VLOOKUP(A365,'[2]2022 FS'!$A$5:$J$631,10,FALSE)</f>
        <v>9378.2999999999993</v>
      </c>
    </row>
    <row r="366" spans="1:10" outlineLevel="2" x14ac:dyDescent="0.3">
      <c r="A366" t="str">
        <f t="shared" si="26"/>
        <v>80300608890</v>
      </c>
      <c r="B366">
        <v>80300</v>
      </c>
      <c r="C366">
        <v>608890</v>
      </c>
      <c r="D366" t="s">
        <v>211</v>
      </c>
      <c r="E366" t="s">
        <v>48</v>
      </c>
      <c r="F366" s="4">
        <f>VLOOKUP(A366,'[1]Jan 23 - Jun 23'!$A$4:$K$591,11,FALSE)</f>
        <v>76082.320000000007</v>
      </c>
      <c r="G366" s="4">
        <f>VLOOKUP(A366,'[1]Jul 23 - Dec 23'!$A$4:$I$477,9,FALSE)</f>
        <v>79439.679999999993</v>
      </c>
      <c r="I366" s="5">
        <f t="shared" si="27"/>
        <v>155522</v>
      </c>
      <c r="J366">
        <f>VLOOKUP(A366,'[2]2022 FS'!$A$5:$J$631,10,FALSE)</f>
        <v>9378.2999999999993</v>
      </c>
    </row>
    <row r="367" spans="1:10" outlineLevel="2" x14ac:dyDescent="0.3">
      <c r="A367" t="str">
        <f t="shared" si="26"/>
        <v>80500608890</v>
      </c>
      <c r="B367">
        <v>80500</v>
      </c>
      <c r="C367">
        <v>608890</v>
      </c>
      <c r="D367" t="s">
        <v>211</v>
      </c>
      <c r="E367" t="s">
        <v>146</v>
      </c>
      <c r="F367" s="4">
        <f>VLOOKUP(A367,'[1]Jan 23 - Jun 23'!$A$4:$K$591,11,FALSE)</f>
        <v>-600.64</v>
      </c>
      <c r="G367" s="4">
        <f>VLOOKUP(A367,'[1]Jul 23 - Dec 23'!$A$4:$I$477,9,FALSE)</f>
        <v>79.78</v>
      </c>
      <c r="I367" s="5">
        <f t="shared" si="27"/>
        <v>-520.86</v>
      </c>
      <c r="J367">
        <f>VLOOKUP(A367,'[2]2022 FS'!$A$5:$J$631,10,FALSE)</f>
        <v>9378.2999999999993</v>
      </c>
    </row>
    <row r="368" spans="1:10" outlineLevel="2" x14ac:dyDescent="0.3">
      <c r="A368" t="str">
        <f t="shared" si="26"/>
        <v>80570608890</v>
      </c>
      <c r="B368">
        <v>80570</v>
      </c>
      <c r="C368">
        <v>608890</v>
      </c>
      <c r="D368" t="s">
        <v>211</v>
      </c>
      <c r="E368" t="s">
        <v>147</v>
      </c>
      <c r="F368" s="4">
        <f>VLOOKUP(A368,'[1]Jan 23 - Jun 23'!$A$4:$K$591,11,FALSE)</f>
        <v>25021.58</v>
      </c>
      <c r="G368" s="4">
        <f>VLOOKUP(A368,'[1]Jul 23 - Dec 23'!$A$4:$I$477,9,FALSE)</f>
        <v>29245.67</v>
      </c>
      <c r="I368" s="5">
        <f t="shared" si="27"/>
        <v>54267.25</v>
      </c>
      <c r="J368">
        <f>VLOOKUP(A368,'[2]2022 FS'!$A$5:$J$631,10,FALSE)</f>
        <v>9378.2999999999993</v>
      </c>
    </row>
    <row r="369" spans="1:10" outlineLevel="2" x14ac:dyDescent="0.3">
      <c r="A369" t="str">
        <f t="shared" si="26"/>
        <v>81800608890</v>
      </c>
      <c r="B369">
        <v>81800</v>
      </c>
      <c r="C369">
        <v>608890</v>
      </c>
      <c r="D369" t="s">
        <v>211</v>
      </c>
      <c r="E369" t="s">
        <v>149</v>
      </c>
      <c r="F369" s="4">
        <f>VLOOKUP(A369,'[1]Jan 23 - Jun 23'!$A$4:$K$591,11,FALSE)</f>
        <v>-244.75</v>
      </c>
      <c r="G369" s="4">
        <f>VLOOKUP(A369,'[1]Jul 23 - Dec 23'!$A$4:$I$477,9,FALSE)</f>
        <v>-179.42</v>
      </c>
      <c r="I369" s="5">
        <f t="shared" si="27"/>
        <v>-424.16999999999996</v>
      </c>
      <c r="J369">
        <v>9378.2999999999993</v>
      </c>
    </row>
    <row r="370" spans="1:10" outlineLevel="2" x14ac:dyDescent="0.3">
      <c r="A370" t="str">
        <f t="shared" si="26"/>
        <v>83000608890</v>
      </c>
      <c r="B370">
        <v>83000</v>
      </c>
      <c r="C370">
        <v>608890</v>
      </c>
      <c r="D370" t="s">
        <v>211</v>
      </c>
      <c r="E370" t="s">
        <v>36</v>
      </c>
      <c r="F370" s="4">
        <f>VLOOKUP(A370,'[1]Jan 23 - Jun 23'!$A$4:$K$591,11,FALSE)</f>
        <v>13285.87</v>
      </c>
      <c r="G370" s="4">
        <f>VLOOKUP(A370,'[1]Jul 23 - Dec 23'!$A$4:$I$477,9,FALSE)</f>
        <v>12968.76</v>
      </c>
      <c r="I370" s="5">
        <f t="shared" si="27"/>
        <v>26254.63</v>
      </c>
      <c r="J370">
        <f>VLOOKUP(A370,'[2]2022 FS'!$A$5:$J$631,10,FALSE)</f>
        <v>9378.2999999999993</v>
      </c>
    </row>
    <row r="371" spans="1:10" outlineLevel="2" x14ac:dyDescent="0.3">
      <c r="A371" t="str">
        <f t="shared" si="26"/>
        <v>83199608890</v>
      </c>
      <c r="B371">
        <v>83199</v>
      </c>
      <c r="C371">
        <v>608890</v>
      </c>
      <c r="D371" t="s">
        <v>211</v>
      </c>
      <c r="E371" t="s">
        <v>114</v>
      </c>
      <c r="F371" s="4">
        <f>VLOOKUP(A371,'[1]Jan 23 - Jun 23'!$A$4:$K$591,11,FALSE)</f>
        <v>-3779398.32</v>
      </c>
      <c r="G371" s="4">
        <f>VLOOKUP(A371,'[1]Jul 23 - Dec 23'!$A$4:$I$477,9,FALSE)</f>
        <v>-4154405.41</v>
      </c>
      <c r="I371" s="5">
        <f t="shared" si="27"/>
        <v>-7933803.7300000004</v>
      </c>
      <c r="J371">
        <f>VLOOKUP(A371,'[2]2022 FS'!$A$5:$J$631,10,FALSE)</f>
        <v>9378.2999999999993</v>
      </c>
    </row>
    <row r="372" spans="1:10" outlineLevel="2" x14ac:dyDescent="0.3">
      <c r="A372" t="str">
        <f t="shared" si="26"/>
        <v>83199608990</v>
      </c>
      <c r="B372">
        <v>83199</v>
      </c>
      <c r="C372">
        <v>608990</v>
      </c>
      <c r="D372" t="s">
        <v>247</v>
      </c>
      <c r="E372" t="s">
        <v>114</v>
      </c>
      <c r="F372" s="4">
        <f>VLOOKUP(A372,'[1]Jan 23 - Jun 23'!$A$4:$K$591,11,FALSE)</f>
        <v>11815.17</v>
      </c>
      <c r="G372" s="4">
        <v>0</v>
      </c>
      <c r="I372" s="5">
        <f t="shared" si="27"/>
        <v>11815.17</v>
      </c>
      <c r="J372">
        <f>VLOOKUP(A372,'[2]2022 FS'!$A$5:$J$631,10,FALSE)</f>
        <v>9378.2999999999993</v>
      </c>
    </row>
    <row r="373" spans="1:10" outlineLevel="2" x14ac:dyDescent="0.3">
      <c r="A373" t="str">
        <f t="shared" si="26"/>
        <v>80000608990</v>
      </c>
      <c r="B373">
        <v>80000</v>
      </c>
      <c r="C373">
        <v>608990</v>
      </c>
      <c r="D373" t="s">
        <v>247</v>
      </c>
      <c r="E373" t="s">
        <v>17</v>
      </c>
      <c r="F373" s="4">
        <v>0</v>
      </c>
      <c r="G373" s="4">
        <f>VLOOKUP(A373,'[1]Jul 23 - Dec 23'!$A$4:$I$477,9,FALSE)</f>
        <v>-23031.599999999999</v>
      </c>
      <c r="I373" s="5">
        <f t="shared" si="27"/>
        <v>-23031.599999999999</v>
      </c>
      <c r="J373">
        <f>VLOOKUP(A373,'[2]2022 FS'!$A$5:$J$631,10,FALSE)</f>
        <v>9378.2999999999993</v>
      </c>
    </row>
    <row r="374" spans="1:10" outlineLevel="1" x14ac:dyDescent="0.3">
      <c r="F374" s="4"/>
      <c r="G374" s="4"/>
      <c r="I374" s="5">
        <f>SUBTOTAL(9,I297:I373)</f>
        <v>1212212.6799999992</v>
      </c>
      <c r="J374" s="6" t="s">
        <v>248</v>
      </c>
    </row>
    <row r="375" spans="1:10" outlineLevel="2" x14ac:dyDescent="0.3">
      <c r="A375" t="str">
        <f t="shared" ref="A375:A438" si="28">CONCATENATE(B375,C375)</f>
        <v>80000450060</v>
      </c>
      <c r="B375">
        <v>80000</v>
      </c>
      <c r="C375">
        <v>450060</v>
      </c>
      <c r="D375" t="s">
        <v>249</v>
      </c>
      <c r="E375" t="s">
        <v>17</v>
      </c>
      <c r="F375" s="4">
        <f>VLOOKUP(A375,'[1]Jan 23 - Jun 23'!$A$4:$K$591,11,FALSE)</f>
        <v>-628.49</v>
      </c>
      <c r="G375" s="4">
        <v>0</v>
      </c>
      <c r="I375" s="5">
        <f t="shared" ref="I375:I438" si="29">F375+G375+H375</f>
        <v>-628.49</v>
      </c>
      <c r="J375">
        <v>9379.5</v>
      </c>
    </row>
    <row r="376" spans="1:10" outlineLevel="2" x14ac:dyDescent="0.3">
      <c r="A376" t="str">
        <f t="shared" si="28"/>
        <v>58250611900</v>
      </c>
      <c r="B376">
        <v>58250</v>
      </c>
      <c r="C376">
        <v>611900</v>
      </c>
      <c r="D376" t="s">
        <v>250</v>
      </c>
      <c r="E376" t="s">
        <v>159</v>
      </c>
      <c r="F376" s="4">
        <v>0</v>
      </c>
      <c r="G376" s="4">
        <f>VLOOKUP(A376,'[1]Jul 23 - Dec 23'!$A$4:$I$477,9,FALSE)</f>
        <v>494.39</v>
      </c>
      <c r="I376" s="5">
        <f t="shared" si="29"/>
        <v>494.39</v>
      </c>
      <c r="J376">
        <v>9379.5</v>
      </c>
    </row>
    <row r="377" spans="1:10" outlineLevel="2" x14ac:dyDescent="0.3">
      <c r="A377" t="str">
        <f t="shared" si="28"/>
        <v>80000612990</v>
      </c>
      <c r="B377">
        <v>80000</v>
      </c>
      <c r="C377">
        <v>612990</v>
      </c>
      <c r="D377" t="s">
        <v>251</v>
      </c>
      <c r="E377" t="s">
        <v>17</v>
      </c>
      <c r="F377" s="4">
        <f>VLOOKUP(A377,'[1]Jan 23 - Jun 23'!$A$4:$K$591,11,FALSE)</f>
        <v>0</v>
      </c>
      <c r="G377" s="4">
        <f>VLOOKUP(A377,'[1]Jul 23 - Dec 23'!$A$4:$I$477,9,FALSE)</f>
        <v>19.989999999999998</v>
      </c>
      <c r="I377" s="5">
        <f t="shared" si="29"/>
        <v>19.989999999999998</v>
      </c>
      <c r="J377">
        <f>VLOOKUP(A377,'[2]2022 FS'!$A$5:$J$631,10,FALSE)</f>
        <v>9379.5</v>
      </c>
    </row>
    <row r="378" spans="1:10" outlineLevel="2" x14ac:dyDescent="0.3">
      <c r="A378" t="str">
        <f t="shared" si="28"/>
        <v>58250612990</v>
      </c>
      <c r="B378">
        <v>58250</v>
      </c>
      <c r="C378">
        <v>612990</v>
      </c>
      <c r="D378" t="s">
        <v>251</v>
      </c>
      <c r="E378" t="s">
        <v>159</v>
      </c>
      <c r="F378" s="4">
        <v>0</v>
      </c>
      <c r="G378" s="4">
        <f>VLOOKUP(A378,'[1]Jul 23 - Dec 23'!$A$4:$I$477,9,FALSE)</f>
        <v>9302.31</v>
      </c>
      <c r="I378" s="5">
        <f t="shared" si="29"/>
        <v>9302.31</v>
      </c>
      <c r="J378">
        <v>9379.5</v>
      </c>
    </row>
    <row r="379" spans="1:10" outlineLevel="2" x14ac:dyDescent="0.3">
      <c r="A379" t="str">
        <f t="shared" si="28"/>
        <v>80000613900</v>
      </c>
      <c r="B379">
        <v>80000</v>
      </c>
      <c r="C379">
        <v>613900</v>
      </c>
      <c r="D379" t="s">
        <v>252</v>
      </c>
      <c r="E379" t="s">
        <v>17</v>
      </c>
      <c r="F379" s="4">
        <f>VLOOKUP(A379,'[1]Jan 23 - Jun 23'!$A$4:$K$591,11,FALSE)</f>
        <v>-60000</v>
      </c>
      <c r="G379" s="4">
        <f>VLOOKUP(A379,'[1]Jul 23 - Dec 23'!$A$4:$I$477,9,FALSE)</f>
        <v>-30000</v>
      </c>
      <c r="I379" s="5">
        <f t="shared" si="29"/>
        <v>-90000</v>
      </c>
      <c r="J379">
        <f>VLOOKUP(A379,'[2]2022 FS'!$A$5:$J$631,10,FALSE)</f>
        <v>9379.5</v>
      </c>
    </row>
    <row r="380" spans="1:10" outlineLevel="2" x14ac:dyDescent="0.3">
      <c r="A380" t="str">
        <f t="shared" si="28"/>
        <v>80010613900</v>
      </c>
      <c r="B380">
        <v>80010</v>
      </c>
      <c r="C380">
        <v>613900</v>
      </c>
      <c r="D380" t="s">
        <v>252</v>
      </c>
      <c r="E380" t="s">
        <v>31</v>
      </c>
      <c r="F380" s="4">
        <f>VLOOKUP(A380,'[1]Jan 23 - Jun 23'!$A$4:$K$591,11,FALSE)</f>
        <v>-986.18</v>
      </c>
      <c r="G380" s="4">
        <f>VLOOKUP(A380,'[1]Jul 23 - Dec 23'!$A$4:$I$477,9,FALSE)</f>
        <v>4971.2</v>
      </c>
      <c r="I380" s="5">
        <f t="shared" si="29"/>
        <v>3985.02</v>
      </c>
      <c r="J380">
        <f>VLOOKUP(A380,'[2]2022 FS'!$A$5:$J$631,10,FALSE)</f>
        <v>9379.5</v>
      </c>
    </row>
    <row r="381" spans="1:10" outlineLevel="2" x14ac:dyDescent="0.3">
      <c r="A381" t="str">
        <f t="shared" si="28"/>
        <v>80000614400</v>
      </c>
      <c r="B381">
        <v>80000</v>
      </c>
      <c r="C381">
        <v>614400</v>
      </c>
      <c r="D381" t="s">
        <v>253</v>
      </c>
      <c r="E381" t="s">
        <v>17</v>
      </c>
      <c r="F381" s="4">
        <f>VLOOKUP(A381,'[1]Jan 23 - Jun 23'!$A$4:$K$591,11,FALSE)</f>
        <v>1476.1299999999999</v>
      </c>
      <c r="G381" s="4">
        <f>VLOOKUP(A381,'[1]Jul 23 - Dec 23'!$A$4:$I$477,9,FALSE)</f>
        <v>7113.86</v>
      </c>
      <c r="I381" s="5">
        <f t="shared" si="29"/>
        <v>8589.99</v>
      </c>
      <c r="J381">
        <f>VLOOKUP(A381,'[2]2022 FS'!$A$5:$J$631,10,FALSE)</f>
        <v>9379.5</v>
      </c>
    </row>
    <row r="382" spans="1:10" outlineLevel="2" x14ac:dyDescent="0.3">
      <c r="A382" t="str">
        <f t="shared" si="28"/>
        <v>83000614400</v>
      </c>
      <c r="B382">
        <v>83000</v>
      </c>
      <c r="C382">
        <v>614400</v>
      </c>
      <c r="D382" t="s">
        <v>253</v>
      </c>
      <c r="E382" t="s">
        <v>36</v>
      </c>
      <c r="F382" s="4">
        <f>VLOOKUP(A382,'[1]Jan 23 - Jun 23'!$A$4:$K$591,11,FALSE)</f>
        <v>6933.6</v>
      </c>
      <c r="G382" s="4">
        <f>VLOOKUP(A382,'[1]Jul 23 - Dec 23'!$A$4:$I$477,9,FALSE)</f>
        <v>68.59</v>
      </c>
      <c r="I382" s="5">
        <f t="shared" si="29"/>
        <v>7002.1900000000005</v>
      </c>
      <c r="J382">
        <f>VLOOKUP(A382,'[2]2022 FS'!$A$5:$J$631,10,FALSE)</f>
        <v>9379.5</v>
      </c>
    </row>
    <row r="383" spans="1:10" outlineLevel="2" x14ac:dyDescent="0.3">
      <c r="A383" t="str">
        <f t="shared" si="28"/>
        <v>80300614410</v>
      </c>
      <c r="B383">
        <v>80300</v>
      </c>
      <c r="C383">
        <v>614410</v>
      </c>
      <c r="D383" t="s">
        <v>254</v>
      </c>
      <c r="E383" t="s">
        <v>48</v>
      </c>
      <c r="F383" s="4">
        <f>VLOOKUP(A383,'[1]Jan 23 - Jun 23'!$A$4:$K$591,11,FALSE)</f>
        <v>65.2</v>
      </c>
      <c r="G383" s="4">
        <v>0</v>
      </c>
      <c r="I383" s="5">
        <f t="shared" si="29"/>
        <v>65.2</v>
      </c>
      <c r="J383">
        <f>VLOOKUP(A383,'[2]2022 FS'!$A$5:$J$631,10,FALSE)</f>
        <v>9379.5</v>
      </c>
    </row>
    <row r="384" spans="1:10" outlineLevel="2" x14ac:dyDescent="0.3">
      <c r="A384" t="str">
        <f t="shared" si="28"/>
        <v>80000614420</v>
      </c>
      <c r="B384">
        <v>80000</v>
      </c>
      <c r="C384">
        <v>614420</v>
      </c>
      <c r="D384" t="s">
        <v>255</v>
      </c>
      <c r="E384" t="s">
        <v>17</v>
      </c>
      <c r="F384" s="4">
        <f>VLOOKUP(A384,'[1]Jan 23 - Jun 23'!$A$4:$K$591,11,FALSE)</f>
        <v>405</v>
      </c>
      <c r="G384" s="4">
        <v>0</v>
      </c>
      <c r="I384" s="5">
        <f t="shared" si="29"/>
        <v>405</v>
      </c>
      <c r="J384">
        <f>VLOOKUP(A384,'[2]2022 FS'!$A$5:$J$631,10,FALSE)</f>
        <v>9379.5</v>
      </c>
    </row>
    <row r="385" spans="1:10" outlineLevel="2" x14ac:dyDescent="0.3">
      <c r="A385" t="str">
        <f t="shared" si="28"/>
        <v>58250614420</v>
      </c>
      <c r="B385">
        <v>58250</v>
      </c>
      <c r="C385">
        <v>614420</v>
      </c>
      <c r="D385" t="s">
        <v>255</v>
      </c>
      <c r="E385" t="s">
        <v>159</v>
      </c>
      <c r="F385" s="4">
        <v>0</v>
      </c>
      <c r="G385" s="4">
        <f>VLOOKUP(A385,'[1]Jul 23 - Dec 23'!$A$4:$I$477,9,FALSE)</f>
        <v>119.4</v>
      </c>
      <c r="I385" s="5">
        <f t="shared" si="29"/>
        <v>119.4</v>
      </c>
      <c r="J385">
        <v>9379.5</v>
      </c>
    </row>
    <row r="386" spans="1:10" outlineLevel="2" x14ac:dyDescent="0.3">
      <c r="A386" t="str">
        <f t="shared" si="28"/>
        <v>83000614430</v>
      </c>
      <c r="B386">
        <v>83000</v>
      </c>
      <c r="C386">
        <v>614430</v>
      </c>
      <c r="D386" t="s">
        <v>256</v>
      </c>
      <c r="E386" t="s">
        <v>36</v>
      </c>
      <c r="F386" s="4">
        <f>VLOOKUP(A386,'[1]Jan 23 - Jun 23'!$A$4:$K$591,11,FALSE)</f>
        <v>11</v>
      </c>
      <c r="G386" s="4">
        <v>0</v>
      </c>
      <c r="I386" s="5">
        <f t="shared" si="29"/>
        <v>11</v>
      </c>
      <c r="J386">
        <f>VLOOKUP(A386,'[2]2022 FS'!$A$5:$J$631,10,FALSE)</f>
        <v>9379.5</v>
      </c>
    </row>
    <row r="387" spans="1:10" outlineLevel="2" x14ac:dyDescent="0.3">
      <c r="A387" t="str">
        <f t="shared" si="28"/>
        <v>10005614430</v>
      </c>
      <c r="B387">
        <v>10005</v>
      </c>
      <c r="C387">
        <v>614430</v>
      </c>
      <c r="D387" t="s">
        <v>256</v>
      </c>
      <c r="E387" t="s">
        <v>123</v>
      </c>
      <c r="F387" s="4">
        <v>0</v>
      </c>
      <c r="G387" s="4">
        <f>VLOOKUP(A387,'[1]Jul 23 - Dec 23'!$A$4:$I$477,9,FALSE)</f>
        <v>25</v>
      </c>
      <c r="I387" s="5">
        <f t="shared" si="29"/>
        <v>25</v>
      </c>
      <c r="J387">
        <v>9379.5</v>
      </c>
    </row>
    <row r="388" spans="1:10" outlineLevel="2" x14ac:dyDescent="0.3">
      <c r="A388" t="str">
        <f t="shared" si="28"/>
        <v>80000614430</v>
      </c>
      <c r="B388">
        <v>80000</v>
      </c>
      <c r="C388">
        <v>614430</v>
      </c>
      <c r="D388" t="s">
        <v>256</v>
      </c>
      <c r="E388" t="s">
        <v>17</v>
      </c>
      <c r="F388" s="4">
        <v>0</v>
      </c>
      <c r="G388" s="4">
        <f>VLOOKUP(A388,'[1]Jul 23 - Dec 23'!$A$4:$I$477,9,FALSE)</f>
        <v>27.25</v>
      </c>
      <c r="I388" s="5">
        <f t="shared" si="29"/>
        <v>27.25</v>
      </c>
      <c r="J388">
        <v>9379.5</v>
      </c>
    </row>
    <row r="389" spans="1:10" outlineLevel="2" x14ac:dyDescent="0.3">
      <c r="A389" t="str">
        <f t="shared" si="28"/>
        <v>58250614440</v>
      </c>
      <c r="B389">
        <v>58250</v>
      </c>
      <c r="C389">
        <v>614440</v>
      </c>
      <c r="D389" t="s">
        <v>257</v>
      </c>
      <c r="E389" t="s">
        <v>159</v>
      </c>
      <c r="F389" s="4">
        <v>0</v>
      </c>
      <c r="G389" s="4">
        <f>VLOOKUP(A389,'[1]Jul 23 - Dec 23'!$A$4:$I$477,9,FALSE)</f>
        <v>28.99</v>
      </c>
      <c r="I389" s="5">
        <f t="shared" si="29"/>
        <v>28.99</v>
      </c>
      <c r="J389">
        <v>9379.5</v>
      </c>
    </row>
    <row r="390" spans="1:10" outlineLevel="2" x14ac:dyDescent="0.3">
      <c r="A390" t="str">
        <f t="shared" si="28"/>
        <v>58250614450</v>
      </c>
      <c r="B390">
        <v>58250</v>
      </c>
      <c r="C390">
        <v>614450</v>
      </c>
      <c r="D390" t="s">
        <v>258</v>
      </c>
      <c r="E390" t="s">
        <v>159</v>
      </c>
      <c r="F390" s="4">
        <v>0</v>
      </c>
      <c r="G390" s="4">
        <f>VLOOKUP(A390,'[1]Jul 23 - Dec 23'!$A$4:$I$477,9,FALSE)</f>
        <v>36.99</v>
      </c>
      <c r="I390" s="5">
        <f t="shared" si="29"/>
        <v>36.99</v>
      </c>
      <c r="J390">
        <v>9379.5</v>
      </c>
    </row>
    <row r="391" spans="1:10" outlineLevel="2" x14ac:dyDescent="0.3">
      <c r="A391" t="str">
        <f t="shared" si="28"/>
        <v>58250619000</v>
      </c>
      <c r="B391">
        <v>58250</v>
      </c>
      <c r="C391">
        <v>619000</v>
      </c>
      <c r="D391" t="s">
        <v>259</v>
      </c>
      <c r="E391" t="s">
        <v>159</v>
      </c>
      <c r="F391" s="4">
        <v>0</v>
      </c>
      <c r="G391" s="4">
        <f>VLOOKUP(A391,'[1]Jul 23 - Dec 23'!$A$4:$I$477,9,FALSE)</f>
        <v>31.05</v>
      </c>
      <c r="I391" s="5">
        <f t="shared" si="29"/>
        <v>31.05</v>
      </c>
      <c r="J391">
        <v>9379.5</v>
      </c>
    </row>
    <row r="392" spans="1:10" outlineLevel="2" x14ac:dyDescent="0.3">
      <c r="A392" t="str">
        <f t="shared" si="28"/>
        <v>80000621000</v>
      </c>
      <c r="B392">
        <v>80000</v>
      </c>
      <c r="C392">
        <v>621000</v>
      </c>
      <c r="D392" t="s">
        <v>260</v>
      </c>
      <c r="E392" t="s">
        <v>17</v>
      </c>
      <c r="F392" s="4">
        <f>VLOOKUP(A392,'[1]Jan 23 - Jun 23'!$A$4:$K$591,11,FALSE)</f>
        <v>8400</v>
      </c>
      <c r="G392" s="4">
        <f>VLOOKUP(A392,'[1]Jul 23 - Dec 23'!$A$4:$I$477,9,FALSE)</f>
        <v>8400</v>
      </c>
      <c r="I392" s="5">
        <f t="shared" si="29"/>
        <v>16800</v>
      </c>
      <c r="J392">
        <f>VLOOKUP(A392,'[2]2022 FS'!$A$5:$J$631,10,FALSE)</f>
        <v>9379.5</v>
      </c>
    </row>
    <row r="393" spans="1:10" outlineLevel="2" x14ac:dyDescent="0.3">
      <c r="A393" t="str">
        <f t="shared" si="28"/>
        <v>58250625130</v>
      </c>
      <c r="B393">
        <v>58250</v>
      </c>
      <c r="C393">
        <v>625130</v>
      </c>
      <c r="D393" t="s">
        <v>261</v>
      </c>
      <c r="E393" t="s">
        <v>159</v>
      </c>
      <c r="F393" s="4">
        <f>VLOOKUP(A393,'[1]Jan 23 - Jun 23'!$A$4:$K$591,11,FALSE)</f>
        <v>2606.46</v>
      </c>
      <c r="G393" s="4">
        <f>VLOOKUP(A393,'[1]Jul 23 - Dec 23'!$A$4:$I$477,9,FALSE)</f>
        <v>174</v>
      </c>
      <c r="I393" s="5">
        <f t="shared" si="29"/>
        <v>2780.46</v>
      </c>
      <c r="J393">
        <f>VLOOKUP(A393,'[2]2022 FS'!$A$5:$J$631,10,FALSE)</f>
        <v>9379.5</v>
      </c>
    </row>
    <row r="394" spans="1:10" outlineLevel="2" x14ac:dyDescent="0.3">
      <c r="A394" t="str">
        <f t="shared" si="28"/>
        <v>80000625240</v>
      </c>
      <c r="B394">
        <v>80000</v>
      </c>
      <c r="C394">
        <v>625240</v>
      </c>
      <c r="D394" t="s">
        <v>262</v>
      </c>
      <c r="E394" t="s">
        <v>17</v>
      </c>
      <c r="F394" s="4">
        <f>VLOOKUP(A394,'[1]Jan 23 - Jun 23'!$A$4:$K$591,11,FALSE)</f>
        <v>0.01</v>
      </c>
      <c r="G394" s="4">
        <f>VLOOKUP(A394,'[1]Jul 23 - Dec 23'!$A$4:$I$477,9,FALSE)</f>
        <v>0.06</v>
      </c>
      <c r="I394" s="5">
        <f t="shared" si="29"/>
        <v>6.9999999999999993E-2</v>
      </c>
      <c r="J394">
        <f>VLOOKUP(A394,'[2]2022 FS'!$A$5:$J$631,10,FALSE)</f>
        <v>9379.5</v>
      </c>
    </row>
    <row r="395" spans="1:10" outlineLevel="2" x14ac:dyDescent="0.3">
      <c r="A395" t="str">
        <f t="shared" si="28"/>
        <v>80010625240</v>
      </c>
      <c r="B395">
        <v>80010</v>
      </c>
      <c r="C395">
        <v>625240</v>
      </c>
      <c r="D395" t="s">
        <v>262</v>
      </c>
      <c r="E395" t="s">
        <v>31</v>
      </c>
      <c r="F395" s="4">
        <f>VLOOKUP(A395,'[1]Jan 23 - Jun 23'!$A$4:$K$591,11,FALSE)</f>
        <v>0.71</v>
      </c>
      <c r="G395" s="4">
        <f>VLOOKUP(A395,'[1]Jul 23 - Dec 23'!$A$4:$I$477,9,FALSE)</f>
        <v>0.62</v>
      </c>
      <c r="I395" s="5">
        <f t="shared" si="29"/>
        <v>1.33</v>
      </c>
      <c r="J395">
        <f>VLOOKUP(A395,'[2]2022 FS'!$A$5:$J$631,10,FALSE)</f>
        <v>9379.5</v>
      </c>
    </row>
    <row r="396" spans="1:10" outlineLevel="2" x14ac:dyDescent="0.3">
      <c r="A396" t="str">
        <f t="shared" si="28"/>
        <v>80000626240</v>
      </c>
      <c r="B396">
        <v>80000</v>
      </c>
      <c r="C396">
        <v>626240</v>
      </c>
      <c r="D396" t="s">
        <v>263</v>
      </c>
      <c r="E396" t="s">
        <v>17</v>
      </c>
      <c r="F396" s="4">
        <f>VLOOKUP(A396,'[1]Jan 23 - Jun 23'!$A$4:$K$591,11,FALSE)</f>
        <v>2477.5</v>
      </c>
      <c r="G396" s="4">
        <f>VLOOKUP(A396,'[1]Jul 23 - Dec 23'!$A$4:$I$477,9,FALSE)</f>
        <v>6455.66</v>
      </c>
      <c r="I396" s="5">
        <f t="shared" si="29"/>
        <v>8933.16</v>
      </c>
      <c r="J396">
        <f>VLOOKUP(A396,'[2]2022 FS'!$A$5:$J$631,10,FALSE)</f>
        <v>9379.5</v>
      </c>
    </row>
    <row r="397" spans="1:10" outlineLevel="2" x14ac:dyDescent="0.3">
      <c r="A397" t="str">
        <f t="shared" si="28"/>
        <v>80000626260</v>
      </c>
      <c r="B397">
        <v>80000</v>
      </c>
      <c r="C397">
        <v>626260</v>
      </c>
      <c r="D397" t="s">
        <v>264</v>
      </c>
      <c r="E397" t="s">
        <v>17</v>
      </c>
      <c r="F397" s="4">
        <f>VLOOKUP(A397,'[1]Jan 23 - Jun 23'!$A$4:$K$591,11,FALSE)</f>
        <v>254.77999999999975</v>
      </c>
      <c r="G397" s="4">
        <f>VLOOKUP(A397,'[1]Jul 23 - Dec 23'!$A$4:$I$477,9,FALSE)</f>
        <v>525.86</v>
      </c>
      <c r="I397" s="5">
        <f t="shared" si="29"/>
        <v>780.63999999999976</v>
      </c>
      <c r="J397">
        <f>VLOOKUP(A397,'[2]2022 FS'!$A$5:$J$631,10,FALSE)</f>
        <v>9379.5</v>
      </c>
    </row>
    <row r="398" spans="1:10" outlineLevel="2" x14ac:dyDescent="0.3">
      <c r="A398" t="str">
        <f t="shared" si="28"/>
        <v>80300626260</v>
      </c>
      <c r="B398">
        <v>80300</v>
      </c>
      <c r="C398">
        <v>626260</v>
      </c>
      <c r="D398" t="s">
        <v>264</v>
      </c>
      <c r="E398" t="s">
        <v>48</v>
      </c>
      <c r="F398" s="4">
        <v>0</v>
      </c>
      <c r="G398" s="4">
        <f>VLOOKUP(A398,'[1]Jul 23 - Dec 23'!$A$4:$I$477,9,FALSE)</f>
        <v>0.01</v>
      </c>
      <c r="I398" s="5">
        <f t="shared" si="29"/>
        <v>0.01</v>
      </c>
      <c r="J398">
        <v>9379.5</v>
      </c>
    </row>
    <row r="399" spans="1:10" outlineLevel="2" x14ac:dyDescent="0.3">
      <c r="A399" t="str">
        <f t="shared" si="28"/>
        <v>80052626280</v>
      </c>
      <c r="B399">
        <v>80052</v>
      </c>
      <c r="C399">
        <v>626280</v>
      </c>
      <c r="D399" t="s">
        <v>265</v>
      </c>
      <c r="E399" t="s">
        <v>140</v>
      </c>
      <c r="F399" s="4">
        <v>0</v>
      </c>
      <c r="G399" s="4">
        <f>VLOOKUP(A399,'[1]Jul 23 - Dec 23'!$A$4:$I$477,9,FALSE)</f>
        <v>73.5</v>
      </c>
      <c r="I399" s="5">
        <f t="shared" si="29"/>
        <v>73.5</v>
      </c>
      <c r="J399">
        <v>9379.5</v>
      </c>
    </row>
    <row r="400" spans="1:10" outlineLevel="2" x14ac:dyDescent="0.3">
      <c r="A400" t="str">
        <f t="shared" si="28"/>
        <v>80054626280</v>
      </c>
      <c r="B400">
        <v>80054</v>
      </c>
      <c r="C400">
        <v>626280</v>
      </c>
      <c r="D400" t="s">
        <v>265</v>
      </c>
      <c r="E400" t="s">
        <v>142</v>
      </c>
      <c r="F400" s="4">
        <v>0</v>
      </c>
      <c r="G400" s="4">
        <f>VLOOKUP(A400,'[1]Jul 23 - Dec 23'!$A$4:$I$477,9,FALSE)</f>
        <v>220.5</v>
      </c>
      <c r="I400" s="5">
        <f t="shared" si="29"/>
        <v>220.5</v>
      </c>
      <c r="J400">
        <v>9379.5</v>
      </c>
    </row>
    <row r="401" spans="1:10" outlineLevel="2" x14ac:dyDescent="0.3">
      <c r="A401" t="str">
        <f t="shared" si="28"/>
        <v>80000626280</v>
      </c>
      <c r="B401">
        <v>80000</v>
      </c>
      <c r="C401">
        <v>626280</v>
      </c>
      <c r="D401" t="s">
        <v>265</v>
      </c>
      <c r="E401" t="s">
        <v>17</v>
      </c>
      <c r="F401" s="4">
        <f>VLOOKUP(A401,'[1]Jan 23 - Jun 23'!$A$4:$K$591,11,FALSE)</f>
        <v>70015.349999999991</v>
      </c>
      <c r="G401" s="4">
        <f>VLOOKUP(A401,'[1]Jul 23 - Dec 23'!$A$4:$I$477,9,FALSE)</f>
        <v>35154.870000000003</v>
      </c>
      <c r="I401" s="5">
        <f t="shared" si="29"/>
        <v>105170.22</v>
      </c>
      <c r="J401">
        <f>VLOOKUP(A401,'[2]2022 FS'!$A$5:$J$631,10,FALSE)</f>
        <v>9379.5</v>
      </c>
    </row>
    <row r="402" spans="1:10" outlineLevel="2" x14ac:dyDescent="0.3">
      <c r="A402" t="str">
        <f t="shared" si="28"/>
        <v>80300626280</v>
      </c>
      <c r="B402">
        <v>80300</v>
      </c>
      <c r="C402">
        <v>626280</v>
      </c>
      <c r="D402" t="s">
        <v>265</v>
      </c>
      <c r="E402" t="s">
        <v>48</v>
      </c>
      <c r="F402" s="4">
        <f>VLOOKUP(A402,'[1]Jan 23 - Jun 23'!$A$4:$K$591,11,FALSE)</f>
        <v>71346.33</v>
      </c>
      <c r="G402" s="4">
        <f>VLOOKUP(A402,'[1]Jul 23 - Dec 23'!$A$4:$I$477,9,FALSE)</f>
        <v>12010.6</v>
      </c>
      <c r="I402" s="5">
        <f t="shared" si="29"/>
        <v>83356.930000000008</v>
      </c>
      <c r="J402">
        <f>VLOOKUP(A402,'[2]2022 FS'!$A$5:$J$631,10,FALSE)</f>
        <v>9379.5</v>
      </c>
    </row>
    <row r="403" spans="1:10" outlineLevel="2" x14ac:dyDescent="0.3">
      <c r="A403" t="str">
        <f t="shared" si="28"/>
        <v>80300626300</v>
      </c>
      <c r="B403">
        <v>80300</v>
      </c>
      <c r="C403">
        <v>626300</v>
      </c>
      <c r="D403" t="s">
        <v>266</v>
      </c>
      <c r="E403" t="s">
        <v>48</v>
      </c>
      <c r="F403" s="4">
        <f>VLOOKUP(A403,'[1]Jan 23 - Jun 23'!$A$4:$K$591,11,FALSE)</f>
        <v>9</v>
      </c>
      <c r="G403" s="4">
        <v>0</v>
      </c>
      <c r="I403" s="5">
        <f t="shared" si="29"/>
        <v>9</v>
      </c>
      <c r="J403">
        <v>9379.5</v>
      </c>
    </row>
    <row r="404" spans="1:10" outlineLevel="2" x14ac:dyDescent="0.3">
      <c r="A404" t="str">
        <f t="shared" si="28"/>
        <v>80000626330</v>
      </c>
      <c r="B404">
        <v>80000</v>
      </c>
      <c r="C404">
        <v>626330</v>
      </c>
      <c r="D404" t="s">
        <v>267</v>
      </c>
      <c r="E404" t="s">
        <v>17</v>
      </c>
      <c r="F404" s="4">
        <f>VLOOKUP(A404,'[1]Jan 23 - Jun 23'!$A$4:$K$591,11,FALSE)</f>
        <v>0</v>
      </c>
      <c r="G404" s="4">
        <f>VLOOKUP(A404,'[1]Jul 23 - Dec 23'!$A$4:$I$477,9,FALSE)</f>
        <v>9000</v>
      </c>
      <c r="I404" s="5">
        <f t="shared" si="29"/>
        <v>9000</v>
      </c>
      <c r="J404">
        <f>VLOOKUP(A404,'[2]2022 FS'!$A$5:$J$631,10,FALSE)</f>
        <v>9379.5</v>
      </c>
    </row>
    <row r="405" spans="1:10" outlineLevel="2" x14ac:dyDescent="0.3">
      <c r="A405" t="str">
        <f t="shared" si="28"/>
        <v>80300626330</v>
      </c>
      <c r="B405">
        <v>80300</v>
      </c>
      <c r="C405">
        <v>626330</v>
      </c>
      <c r="D405" t="s">
        <v>267</v>
      </c>
      <c r="E405" t="s">
        <v>48</v>
      </c>
      <c r="F405" s="4">
        <f>VLOOKUP(A405,'[1]Jan 23 - Jun 23'!$A$4:$K$591,11,FALSE)</f>
        <v>3568.09</v>
      </c>
      <c r="G405" s="4">
        <f>VLOOKUP(A405,'[1]Jul 23 - Dec 23'!$A$4:$I$477,9,FALSE)</f>
        <v>49017.04</v>
      </c>
      <c r="I405" s="5">
        <f t="shared" si="29"/>
        <v>52585.130000000005</v>
      </c>
      <c r="J405">
        <f>VLOOKUP(A405,'[2]2022 FS'!$A$5:$J$631,10,FALSE)</f>
        <v>9379.5</v>
      </c>
    </row>
    <row r="406" spans="1:10" outlineLevel="2" x14ac:dyDescent="0.3">
      <c r="A406" t="str">
        <f t="shared" si="28"/>
        <v>80000626340</v>
      </c>
      <c r="B406">
        <v>80000</v>
      </c>
      <c r="C406">
        <v>626340</v>
      </c>
      <c r="D406" t="s">
        <v>268</v>
      </c>
      <c r="E406" t="s">
        <v>17</v>
      </c>
      <c r="F406" s="4">
        <f>VLOOKUP(A406,'[1]Jan 23 - Jun 23'!$A$4:$K$591,11,FALSE)</f>
        <v>13747.92</v>
      </c>
      <c r="G406" s="4">
        <f>VLOOKUP(A406,'[1]Jul 23 - Dec 23'!$A$4:$I$477,9,FALSE)</f>
        <v>12587.44</v>
      </c>
      <c r="I406" s="5">
        <f t="shared" si="29"/>
        <v>26335.360000000001</v>
      </c>
      <c r="J406">
        <f>VLOOKUP(A406,'[2]2022 FS'!$A$5:$J$631,10,FALSE)</f>
        <v>9379.5</v>
      </c>
    </row>
    <row r="407" spans="1:10" outlineLevel="2" x14ac:dyDescent="0.3">
      <c r="A407" t="str">
        <f t="shared" si="28"/>
        <v>80300626340</v>
      </c>
      <c r="B407">
        <v>80300</v>
      </c>
      <c r="C407">
        <v>626340</v>
      </c>
      <c r="D407" t="s">
        <v>268</v>
      </c>
      <c r="E407" t="s">
        <v>48</v>
      </c>
      <c r="F407" s="4">
        <f>VLOOKUP(A407,'[1]Jan 23 - Jun 23'!$A$4:$K$591,11,FALSE)</f>
        <v>-817.85</v>
      </c>
      <c r="G407" s="4">
        <v>0</v>
      </c>
      <c r="I407" s="5">
        <f t="shared" si="29"/>
        <v>-817.85</v>
      </c>
      <c r="J407">
        <f>VLOOKUP(A407,'[2]2022 FS'!$A$5:$J$631,10,FALSE)</f>
        <v>9379.5</v>
      </c>
    </row>
    <row r="408" spans="1:10" outlineLevel="2" x14ac:dyDescent="0.3">
      <c r="A408" t="str">
        <f t="shared" si="28"/>
        <v>80000626370</v>
      </c>
      <c r="B408">
        <v>80000</v>
      </c>
      <c r="C408">
        <v>626370</v>
      </c>
      <c r="D408" t="s">
        <v>269</v>
      </c>
      <c r="E408" t="s">
        <v>17</v>
      </c>
      <c r="F408" s="4">
        <f>VLOOKUP(A408,'[1]Jan 23 - Jun 23'!$A$4:$K$591,11,FALSE)</f>
        <v>41179.67</v>
      </c>
      <c r="G408" s="4">
        <f>VLOOKUP(A408,'[1]Jul 23 - Dec 23'!$A$4:$I$477,9,FALSE)</f>
        <v>47730</v>
      </c>
      <c r="I408" s="5">
        <f t="shared" si="29"/>
        <v>88909.67</v>
      </c>
      <c r="J408">
        <f>VLOOKUP(A408,'[2]2022 FS'!$A$5:$J$631,10,FALSE)</f>
        <v>9379.5</v>
      </c>
    </row>
    <row r="409" spans="1:10" outlineLevel="2" x14ac:dyDescent="0.3">
      <c r="A409" t="str">
        <f t="shared" si="28"/>
        <v>80010626370</v>
      </c>
      <c r="B409">
        <v>80010</v>
      </c>
      <c r="C409">
        <v>626370</v>
      </c>
      <c r="D409" t="s">
        <v>269</v>
      </c>
      <c r="E409" t="s">
        <v>31</v>
      </c>
      <c r="F409" s="4">
        <f>VLOOKUP(A409,'[1]Jan 23 - Jun 23'!$A$4:$K$591,11,FALSE)</f>
        <v>11179.5</v>
      </c>
      <c r="G409" s="4">
        <v>0</v>
      </c>
      <c r="I409" s="5">
        <f t="shared" si="29"/>
        <v>11179.5</v>
      </c>
      <c r="J409">
        <f>VLOOKUP(A409,'[2]2022 FS'!$A$5:$J$631,10,FALSE)</f>
        <v>9379.5</v>
      </c>
    </row>
    <row r="410" spans="1:10" outlineLevel="2" x14ac:dyDescent="0.3">
      <c r="A410" t="str">
        <f t="shared" si="28"/>
        <v>80300626370</v>
      </c>
      <c r="B410">
        <v>80300</v>
      </c>
      <c r="C410">
        <v>626370</v>
      </c>
      <c r="D410" t="s">
        <v>269</v>
      </c>
      <c r="E410" t="s">
        <v>48</v>
      </c>
      <c r="F410" s="4">
        <f>VLOOKUP(A410,'[1]Jan 23 - Jun 23'!$A$4:$K$591,11,FALSE)</f>
        <v>155.12</v>
      </c>
      <c r="G410" s="4">
        <v>0</v>
      </c>
      <c r="I410" s="5">
        <f t="shared" si="29"/>
        <v>155.12</v>
      </c>
      <c r="J410">
        <v>9379.5</v>
      </c>
    </row>
    <row r="411" spans="1:10" outlineLevel="2" x14ac:dyDescent="0.3">
      <c r="A411" t="str">
        <f t="shared" si="28"/>
        <v>83000626370</v>
      </c>
      <c r="B411">
        <v>83000</v>
      </c>
      <c r="C411">
        <v>626370</v>
      </c>
      <c r="D411" t="s">
        <v>269</v>
      </c>
      <c r="E411" t="s">
        <v>36</v>
      </c>
      <c r="F411" s="4">
        <f>VLOOKUP(A411,'[1]Jan 23 - Jun 23'!$A$4:$K$591,11,FALSE)</f>
        <v>418390.6</v>
      </c>
      <c r="G411" s="4">
        <f>VLOOKUP(A411,'[1]Jul 23 - Dec 23'!$A$4:$I$477,9,FALSE)</f>
        <v>172109.43</v>
      </c>
      <c r="I411" s="5">
        <f t="shared" si="29"/>
        <v>590500.03</v>
      </c>
      <c r="J411">
        <f>VLOOKUP(A411,'[2]2022 FS'!$A$5:$J$631,10,FALSE)</f>
        <v>9379.5</v>
      </c>
    </row>
    <row r="412" spans="1:10" outlineLevel="2" x14ac:dyDescent="0.3">
      <c r="A412" t="str">
        <f t="shared" si="28"/>
        <v>80000626490</v>
      </c>
      <c r="B412">
        <v>80000</v>
      </c>
      <c r="C412">
        <v>626490</v>
      </c>
      <c r="D412" t="s">
        <v>270</v>
      </c>
      <c r="E412" t="s">
        <v>17</v>
      </c>
      <c r="F412" s="4">
        <f>VLOOKUP(A412,'[1]Jan 23 - Jun 23'!$A$4:$K$591,11,FALSE)</f>
        <v>210000</v>
      </c>
      <c r="G412" s="4">
        <f>VLOOKUP(A412,'[1]Jul 23 - Dec 23'!$A$4:$I$477,9,FALSE)</f>
        <v>23985.99</v>
      </c>
      <c r="I412" s="5">
        <f t="shared" si="29"/>
        <v>233985.99</v>
      </c>
      <c r="J412">
        <v>9379.5</v>
      </c>
    </row>
    <row r="413" spans="1:10" outlineLevel="2" x14ac:dyDescent="0.3">
      <c r="A413" t="str">
        <f t="shared" si="28"/>
        <v>83000626590</v>
      </c>
      <c r="B413">
        <v>83000</v>
      </c>
      <c r="C413">
        <v>626590</v>
      </c>
      <c r="D413" t="s">
        <v>271</v>
      </c>
      <c r="E413" t="s">
        <v>36</v>
      </c>
      <c r="F413" s="4">
        <v>0</v>
      </c>
      <c r="G413" s="4">
        <f>VLOOKUP(A413,'[1]Jul 23 - Dec 23'!$A$4:$I$477,9,FALSE)</f>
        <v>1196.25</v>
      </c>
      <c r="I413" s="5">
        <f t="shared" si="29"/>
        <v>1196.25</v>
      </c>
      <c r="J413">
        <v>9379.5</v>
      </c>
    </row>
    <row r="414" spans="1:10" outlineLevel="2" x14ac:dyDescent="0.3">
      <c r="A414" t="str">
        <f t="shared" si="28"/>
        <v>80000627409</v>
      </c>
      <c r="B414">
        <v>80000</v>
      </c>
      <c r="C414">
        <v>627409</v>
      </c>
      <c r="D414" t="s">
        <v>272</v>
      </c>
      <c r="E414" t="s">
        <v>17</v>
      </c>
      <c r="F414" s="4">
        <v>0</v>
      </c>
      <c r="G414" s="4">
        <f>VLOOKUP(A414,'[1]Jul 23 - Dec 23'!$A$4:$I$477,9,FALSE)</f>
        <v>116040</v>
      </c>
      <c r="I414" s="5">
        <f t="shared" si="29"/>
        <v>116040</v>
      </c>
      <c r="J414">
        <v>9379.5</v>
      </c>
    </row>
    <row r="415" spans="1:10" outlineLevel="2" x14ac:dyDescent="0.3">
      <c r="A415" t="str">
        <f t="shared" si="28"/>
        <v>80000627509</v>
      </c>
      <c r="B415">
        <v>80000</v>
      </c>
      <c r="C415">
        <v>627509</v>
      </c>
      <c r="D415" t="s">
        <v>273</v>
      </c>
      <c r="E415" t="s">
        <v>17</v>
      </c>
      <c r="F415" s="4">
        <f>VLOOKUP(A415,'[1]Jan 23 - Jun 23'!$A$4:$K$591,11,FALSE)</f>
        <v>224395</v>
      </c>
      <c r="G415" s="4">
        <f>VLOOKUP(A415,'[1]Jul 23 - Dec 23'!$A$4:$I$477,9,FALSE)</f>
        <v>160830</v>
      </c>
      <c r="I415" s="5">
        <f t="shared" si="29"/>
        <v>385225</v>
      </c>
      <c r="J415">
        <f>VLOOKUP(A415,'[2]2022 FS'!$A$5:$J$631,10,FALSE)</f>
        <v>9379.5</v>
      </c>
    </row>
    <row r="416" spans="1:10" outlineLevel="2" x14ac:dyDescent="0.3">
      <c r="A416" t="str">
        <f t="shared" si="28"/>
        <v>80010627509</v>
      </c>
      <c r="B416">
        <v>80010</v>
      </c>
      <c r="C416">
        <v>627509</v>
      </c>
      <c r="D416" t="s">
        <v>273</v>
      </c>
      <c r="E416" t="s">
        <v>31</v>
      </c>
      <c r="F416" s="4">
        <f>VLOOKUP(A416,'[1]Jan 23 - Jun 23'!$A$4:$K$591,11,FALSE)</f>
        <v>-110335.52</v>
      </c>
      <c r="G416" s="4">
        <v>0</v>
      </c>
      <c r="I416" s="5">
        <f t="shared" si="29"/>
        <v>-110335.52</v>
      </c>
      <c r="J416">
        <f>VLOOKUP(A416,'[2]2022 FS'!$A$5:$J$631,10,FALSE)</f>
        <v>9379.5</v>
      </c>
    </row>
    <row r="417" spans="1:10" outlineLevel="2" x14ac:dyDescent="0.3">
      <c r="A417" t="str">
        <f t="shared" si="28"/>
        <v>80000627529</v>
      </c>
      <c r="B417">
        <v>80000</v>
      </c>
      <c r="C417">
        <v>627529</v>
      </c>
      <c r="D417" t="s">
        <v>274</v>
      </c>
      <c r="E417" t="s">
        <v>17</v>
      </c>
      <c r="F417" s="4">
        <f>VLOOKUP(A417,'[1]Jan 23 - Jun 23'!$A$4:$K$591,11,FALSE)</f>
        <v>191502</v>
      </c>
      <c r="G417" s="4">
        <f>VLOOKUP(A417,'[1]Jul 23 - Dec 23'!$A$4:$I$477,9,FALSE)</f>
        <v>191508</v>
      </c>
      <c r="I417" s="5">
        <f t="shared" si="29"/>
        <v>383010</v>
      </c>
      <c r="J417">
        <f>VLOOKUP(A417,'[2]2022 FS'!$A$5:$J$631,10,FALSE)</f>
        <v>9379.5</v>
      </c>
    </row>
    <row r="418" spans="1:10" outlineLevel="2" x14ac:dyDescent="0.3">
      <c r="A418" t="str">
        <f t="shared" si="28"/>
        <v>58250627539</v>
      </c>
      <c r="B418">
        <v>58250</v>
      </c>
      <c r="C418">
        <v>627539</v>
      </c>
      <c r="D418" t="s">
        <v>275</v>
      </c>
      <c r="E418" t="s">
        <v>159</v>
      </c>
      <c r="F418" s="4">
        <f>VLOOKUP(A418,'[1]Jan 23 - Jun 23'!$A$4:$K$591,11,FALSE)</f>
        <v>12000</v>
      </c>
      <c r="G418" s="4">
        <f>VLOOKUP(A418,'[1]Jul 23 - Dec 23'!$A$4:$I$477,9,FALSE)</f>
        <v>12000</v>
      </c>
      <c r="I418" s="5">
        <f t="shared" si="29"/>
        <v>24000</v>
      </c>
      <c r="J418">
        <f>VLOOKUP(A418,'[2]2022 FS'!$A$5:$J$631,10,FALSE)</f>
        <v>9379.5</v>
      </c>
    </row>
    <row r="419" spans="1:10" outlineLevel="2" x14ac:dyDescent="0.3">
      <c r="A419" t="str">
        <f t="shared" si="28"/>
        <v>80000627539</v>
      </c>
      <c r="B419">
        <v>80000</v>
      </c>
      <c r="C419">
        <v>627539</v>
      </c>
      <c r="D419" t="s">
        <v>275</v>
      </c>
      <c r="E419" t="s">
        <v>17</v>
      </c>
      <c r="F419" s="4">
        <f>VLOOKUP(A419,'[1]Jan 23 - Jun 23'!$A$4:$K$591,11,FALSE)</f>
        <v>2340796</v>
      </c>
      <c r="G419" s="4">
        <f>VLOOKUP(A419,'[1]Jul 23 - Dec 23'!$A$4:$I$477,9,FALSE)</f>
        <v>2110698</v>
      </c>
      <c r="I419" s="5">
        <f t="shared" si="29"/>
        <v>4451494</v>
      </c>
      <c r="J419">
        <f>VLOOKUP(A419,'[2]2022 FS'!$A$5:$J$631,10,FALSE)</f>
        <v>9379.5</v>
      </c>
    </row>
    <row r="420" spans="1:10" outlineLevel="2" x14ac:dyDescent="0.3">
      <c r="A420" t="str">
        <f t="shared" si="28"/>
        <v>80000627549</v>
      </c>
      <c r="B420">
        <v>80000</v>
      </c>
      <c r="C420">
        <v>627549</v>
      </c>
      <c r="D420" t="s">
        <v>276</v>
      </c>
      <c r="E420" t="s">
        <v>17</v>
      </c>
      <c r="F420" s="4">
        <f>VLOOKUP(A420,'[1]Jan 23 - Jun 23'!$A$4:$K$591,11,FALSE)</f>
        <v>570432</v>
      </c>
      <c r="G420" s="4">
        <f>VLOOKUP(A420,'[1]Jul 23 - Dec 23'!$A$4:$I$477,9,FALSE)</f>
        <v>526079</v>
      </c>
      <c r="I420" s="5">
        <f t="shared" si="29"/>
        <v>1096511</v>
      </c>
      <c r="J420">
        <f>VLOOKUP(A420,'[2]2022 FS'!$A$5:$J$631,10,FALSE)</f>
        <v>9379.5</v>
      </c>
    </row>
    <row r="421" spans="1:10" outlineLevel="2" x14ac:dyDescent="0.3">
      <c r="A421" t="str">
        <f t="shared" si="28"/>
        <v>58250627589</v>
      </c>
      <c r="B421">
        <v>58250</v>
      </c>
      <c r="C421">
        <v>627589</v>
      </c>
      <c r="D421" t="s">
        <v>277</v>
      </c>
      <c r="E421" t="s">
        <v>159</v>
      </c>
      <c r="F421" s="4">
        <f>VLOOKUP(A421,'[1]Jan 23 - Jun 23'!$A$4:$K$591,11,FALSE)</f>
        <v>55200</v>
      </c>
      <c r="G421" s="4">
        <f>VLOOKUP(A421,'[1]Jul 23 - Dec 23'!$A$4:$I$477,9,FALSE)</f>
        <v>55200</v>
      </c>
      <c r="I421" s="5">
        <f t="shared" si="29"/>
        <v>110400</v>
      </c>
      <c r="J421">
        <f>VLOOKUP(A421,'[2]2022 FS'!$A$5:$J$631,10,FALSE)</f>
        <v>9379.5</v>
      </c>
    </row>
    <row r="422" spans="1:10" outlineLevel="2" x14ac:dyDescent="0.3">
      <c r="A422" t="str">
        <f t="shared" si="28"/>
        <v>80000627589</v>
      </c>
      <c r="B422">
        <v>80000</v>
      </c>
      <c r="C422">
        <v>627589</v>
      </c>
      <c r="D422" t="s">
        <v>277</v>
      </c>
      <c r="E422" t="s">
        <v>17</v>
      </c>
      <c r="F422" s="4">
        <f>VLOOKUP(A422,'[1]Jan 23 - Jun 23'!$A$4:$K$591,11,FALSE)</f>
        <v>6775</v>
      </c>
      <c r="G422" s="4">
        <f>VLOOKUP(A422,'[1]Jul 23 - Dec 23'!$A$4:$I$477,9,FALSE)</f>
        <v>0</v>
      </c>
      <c r="I422" s="5">
        <f t="shared" si="29"/>
        <v>6775</v>
      </c>
      <c r="J422">
        <f>VLOOKUP(A422,'[2]2022 FS'!$A$5:$J$631,10,FALSE)</f>
        <v>9379.5</v>
      </c>
    </row>
    <row r="423" spans="1:10" outlineLevel="2" x14ac:dyDescent="0.3">
      <c r="A423" t="str">
        <f t="shared" si="28"/>
        <v>80300627589</v>
      </c>
      <c r="B423">
        <v>80300</v>
      </c>
      <c r="C423">
        <v>627589</v>
      </c>
      <c r="D423" t="s">
        <v>277</v>
      </c>
      <c r="E423" t="s">
        <v>48</v>
      </c>
      <c r="F423" s="4">
        <f>VLOOKUP(A423,'[1]Jan 23 - Jun 23'!$A$4:$K$591,11,FALSE)</f>
        <v>-83700.479999999996</v>
      </c>
      <c r="G423" s="4">
        <v>0</v>
      </c>
      <c r="I423" s="5">
        <f t="shared" si="29"/>
        <v>-83700.479999999996</v>
      </c>
      <c r="J423">
        <f>VLOOKUP(A423,'[2]2022 FS'!$A$5:$J$631,10,FALSE)</f>
        <v>9379.5</v>
      </c>
    </row>
    <row r="424" spans="1:10" outlineLevel="2" x14ac:dyDescent="0.3">
      <c r="A424" t="str">
        <f t="shared" si="28"/>
        <v>76500627649</v>
      </c>
      <c r="B424">
        <v>76500</v>
      </c>
      <c r="C424">
        <v>627649</v>
      </c>
      <c r="D424" t="s">
        <v>278</v>
      </c>
      <c r="E424" t="s">
        <v>131</v>
      </c>
      <c r="F424" s="4">
        <v>0</v>
      </c>
      <c r="G424" s="4">
        <f>VLOOKUP(A424,'[1]Jul 23 - Dec 23'!$A$4:$I$477,9,FALSE)</f>
        <v>0.02</v>
      </c>
      <c r="I424" s="5">
        <f t="shared" si="29"/>
        <v>0.02</v>
      </c>
      <c r="J424">
        <v>9379.5</v>
      </c>
    </row>
    <row r="425" spans="1:10" outlineLevel="2" x14ac:dyDescent="0.3">
      <c r="A425" t="str">
        <f t="shared" si="28"/>
        <v>80000640509</v>
      </c>
      <c r="B425">
        <v>80000</v>
      </c>
      <c r="C425">
        <v>640509</v>
      </c>
      <c r="D425" t="s">
        <v>279</v>
      </c>
      <c r="E425" t="s">
        <v>17</v>
      </c>
      <c r="F425" s="4">
        <f>VLOOKUP(A425,'[1]Jan 23 - Jun 23'!$A$4:$K$591,11,FALSE)</f>
        <v>826816.36</v>
      </c>
      <c r="G425" s="4">
        <f>VLOOKUP(A425,'[1]Jul 23 - Dec 23'!$A$4:$I$477,9,FALSE)</f>
        <v>832320</v>
      </c>
      <c r="I425" s="5">
        <f t="shared" si="29"/>
        <v>1659136.3599999999</v>
      </c>
      <c r="J425">
        <f>VLOOKUP(A425,'[2]2022 FS'!$A$5:$J$631,10,FALSE)</f>
        <v>9379.5</v>
      </c>
    </row>
    <row r="426" spans="1:10" outlineLevel="2" x14ac:dyDescent="0.3">
      <c r="A426" t="str">
        <f t="shared" si="28"/>
        <v>80000650410</v>
      </c>
      <c r="B426">
        <v>80000</v>
      </c>
      <c r="C426">
        <v>650410</v>
      </c>
      <c r="D426" t="s">
        <v>280</v>
      </c>
      <c r="E426" t="s">
        <v>17</v>
      </c>
      <c r="F426" s="4">
        <f>VLOOKUP(A426,'[1]Jan 23 - Jun 23'!$A$4:$K$591,11,FALSE)</f>
        <v>1507.26</v>
      </c>
      <c r="G426" s="4">
        <f>VLOOKUP(A426,'[1]Jul 23 - Dec 23'!$A$4:$I$477,9,FALSE)</f>
        <v>1864.61</v>
      </c>
      <c r="I426" s="5">
        <f t="shared" si="29"/>
        <v>3371.87</v>
      </c>
      <c r="J426">
        <f>VLOOKUP(A426,'[2]2022 FS'!$A$5:$J$631,10,FALSE)</f>
        <v>9379.5</v>
      </c>
    </row>
    <row r="427" spans="1:10" outlineLevel="2" x14ac:dyDescent="0.3">
      <c r="A427" t="str">
        <f t="shared" si="28"/>
        <v>80000650420</v>
      </c>
      <c r="B427">
        <v>80000</v>
      </c>
      <c r="C427">
        <v>650420</v>
      </c>
      <c r="D427" t="s">
        <v>281</v>
      </c>
      <c r="E427" t="s">
        <v>17</v>
      </c>
      <c r="F427" s="4">
        <f>VLOOKUP(A427,'[1]Jan 23 - Jun 23'!$A$4:$K$591,11,FALSE)</f>
        <v>194.26</v>
      </c>
      <c r="G427" s="4">
        <f>VLOOKUP(A427,'[1]Jul 23 - Dec 23'!$A$4:$I$477,9,FALSE)</f>
        <v>171.01</v>
      </c>
      <c r="I427" s="5">
        <f t="shared" si="29"/>
        <v>365.27</v>
      </c>
      <c r="J427">
        <f>VLOOKUP(A427,'[2]2022 FS'!$A$5:$J$631,10,FALSE)</f>
        <v>9379.5</v>
      </c>
    </row>
    <row r="428" spans="1:10" outlineLevel="2" x14ac:dyDescent="0.3">
      <c r="A428" t="str">
        <f t="shared" si="28"/>
        <v>80000650430</v>
      </c>
      <c r="B428">
        <v>80000</v>
      </c>
      <c r="C428">
        <v>650430</v>
      </c>
      <c r="D428" t="s">
        <v>282</v>
      </c>
      <c r="E428" t="s">
        <v>17</v>
      </c>
      <c r="F428" s="4">
        <f>VLOOKUP(A428,'[1]Jan 23 - Jun 23'!$A$4:$K$591,11,FALSE)</f>
        <v>21.59</v>
      </c>
      <c r="G428" s="4">
        <f>VLOOKUP(A428,'[1]Jul 23 - Dec 23'!$A$4:$I$477,9,FALSE)</f>
        <v>18.75</v>
      </c>
      <c r="I428" s="5">
        <f t="shared" si="29"/>
        <v>40.340000000000003</v>
      </c>
      <c r="J428">
        <f>VLOOKUP(A428,'[2]2022 FS'!$A$5:$J$631,10,FALSE)</f>
        <v>9379.5</v>
      </c>
    </row>
    <row r="429" spans="1:10" outlineLevel="2" x14ac:dyDescent="0.3">
      <c r="A429" t="str">
        <f t="shared" si="28"/>
        <v>80000650440</v>
      </c>
      <c r="B429">
        <v>80000</v>
      </c>
      <c r="C429">
        <v>650440</v>
      </c>
      <c r="D429" t="s">
        <v>283</v>
      </c>
      <c r="E429" t="s">
        <v>17</v>
      </c>
      <c r="F429" s="4">
        <f>VLOOKUP(A429,'[1]Jan 23 - Jun 23'!$A$4:$K$591,11,FALSE)</f>
        <v>4234.4699999999993</v>
      </c>
      <c r="G429" s="4">
        <f>VLOOKUP(A429,'[1]Jul 23 - Dec 23'!$A$4:$I$477,9,FALSE)</f>
        <v>7087.42</v>
      </c>
      <c r="I429" s="5">
        <f t="shared" si="29"/>
        <v>11321.89</v>
      </c>
      <c r="J429">
        <f>VLOOKUP(A429,'[2]2022 FS'!$A$5:$J$631,10,FALSE)</f>
        <v>9379.5</v>
      </c>
    </row>
    <row r="430" spans="1:10" outlineLevel="2" x14ac:dyDescent="0.3">
      <c r="A430" t="str">
        <f t="shared" si="28"/>
        <v>80000650460</v>
      </c>
      <c r="B430">
        <v>80000</v>
      </c>
      <c r="C430">
        <v>650460</v>
      </c>
      <c r="D430" t="s">
        <v>284</v>
      </c>
      <c r="E430" t="s">
        <v>17</v>
      </c>
      <c r="F430" s="4">
        <f>VLOOKUP(A430,'[1]Jan 23 - Jun 23'!$A$4:$K$591,11,FALSE)</f>
        <v>421.72</v>
      </c>
      <c r="G430" s="4">
        <f>VLOOKUP(A430,'[1]Jul 23 - Dec 23'!$A$4:$I$477,9,FALSE)</f>
        <v>321.72000000000003</v>
      </c>
      <c r="I430" s="5">
        <f t="shared" si="29"/>
        <v>743.44</v>
      </c>
      <c r="J430">
        <f>VLOOKUP(A430,'[2]2022 FS'!$A$5:$J$631,10,FALSE)</f>
        <v>9379.5</v>
      </c>
    </row>
    <row r="431" spans="1:10" outlineLevel="2" x14ac:dyDescent="0.3">
      <c r="A431" t="str">
        <f t="shared" si="28"/>
        <v>80010650460</v>
      </c>
      <c r="B431">
        <v>80010</v>
      </c>
      <c r="C431">
        <v>650460</v>
      </c>
      <c r="D431" t="s">
        <v>284</v>
      </c>
      <c r="E431" t="s">
        <v>31</v>
      </c>
      <c r="F431" s="4">
        <f>VLOOKUP(A431,'[1]Jan 23 - Jun 23'!$A$4:$K$591,11,FALSE)</f>
        <v>150</v>
      </c>
      <c r="G431" s="4">
        <f>VLOOKUP(A431,'[1]Jul 23 - Dec 23'!$A$4:$I$477,9,FALSE)</f>
        <v>250</v>
      </c>
      <c r="I431" s="5">
        <f t="shared" si="29"/>
        <v>400</v>
      </c>
      <c r="J431">
        <f>VLOOKUP(A431,'[2]2022 FS'!$A$5:$J$631,10,FALSE)</f>
        <v>9379.5</v>
      </c>
    </row>
    <row r="432" spans="1:10" outlineLevel="2" x14ac:dyDescent="0.3">
      <c r="A432" t="str">
        <f t="shared" si="28"/>
        <v>80300650460</v>
      </c>
      <c r="B432">
        <v>80300</v>
      </c>
      <c r="C432">
        <v>650460</v>
      </c>
      <c r="D432" t="s">
        <v>284</v>
      </c>
      <c r="E432" t="s">
        <v>48</v>
      </c>
      <c r="F432" s="4">
        <f>VLOOKUP(A432,'[1]Jan 23 - Jun 23'!$A$4:$K$591,11,FALSE)</f>
        <v>450</v>
      </c>
      <c r="G432" s="4">
        <f>VLOOKUP(A432,'[1]Jul 23 - Dec 23'!$A$4:$I$477,9,FALSE)</f>
        <v>350</v>
      </c>
      <c r="I432" s="5">
        <f t="shared" si="29"/>
        <v>800</v>
      </c>
      <c r="J432">
        <f>VLOOKUP(A432,'[2]2022 FS'!$A$5:$J$631,10,FALSE)</f>
        <v>9379.5</v>
      </c>
    </row>
    <row r="433" spans="1:10" outlineLevel="2" x14ac:dyDescent="0.3">
      <c r="A433" t="str">
        <f t="shared" si="28"/>
        <v>80570650460</v>
      </c>
      <c r="B433">
        <v>80570</v>
      </c>
      <c r="C433">
        <v>650460</v>
      </c>
      <c r="D433" t="s">
        <v>284</v>
      </c>
      <c r="E433" t="s">
        <v>147</v>
      </c>
      <c r="F433" s="4">
        <f>VLOOKUP(A433,'[1]Jan 23 - Jun 23'!$A$4:$K$591,11,FALSE)</f>
        <v>50</v>
      </c>
      <c r="G433" s="4">
        <f>VLOOKUP(A433,'[1]Jul 23 - Dec 23'!$A$4:$I$477,9,FALSE)</f>
        <v>150</v>
      </c>
      <c r="I433" s="5">
        <f t="shared" si="29"/>
        <v>200</v>
      </c>
      <c r="J433">
        <v>9379.5</v>
      </c>
    </row>
    <row r="434" spans="1:10" outlineLevel="2" x14ac:dyDescent="0.3">
      <c r="A434" t="str">
        <f t="shared" si="28"/>
        <v>83000650460</v>
      </c>
      <c r="B434">
        <v>83000</v>
      </c>
      <c r="C434">
        <v>650460</v>
      </c>
      <c r="D434" t="s">
        <v>284</v>
      </c>
      <c r="E434" t="s">
        <v>36</v>
      </c>
      <c r="F434" s="4">
        <f>VLOOKUP(A434,'[1]Jan 23 - Jun 23'!$A$4:$K$591,11,FALSE)</f>
        <v>265.75</v>
      </c>
      <c r="G434" s="4">
        <f>VLOOKUP(A434,'[1]Jul 23 - Dec 23'!$A$4:$I$477,9,FALSE)</f>
        <v>333.25</v>
      </c>
      <c r="I434" s="5">
        <f t="shared" si="29"/>
        <v>599</v>
      </c>
      <c r="J434">
        <f>VLOOKUP(A434,'[2]2022 FS'!$A$5:$J$631,10,FALSE)</f>
        <v>9379.5</v>
      </c>
    </row>
    <row r="435" spans="1:10" outlineLevel="2" x14ac:dyDescent="0.3">
      <c r="A435" t="str">
        <f t="shared" si="28"/>
        <v>80000650909</v>
      </c>
      <c r="B435">
        <v>80000</v>
      </c>
      <c r="C435">
        <v>650909</v>
      </c>
      <c r="D435" t="s">
        <v>285</v>
      </c>
      <c r="E435" t="s">
        <v>17</v>
      </c>
      <c r="F435" s="4">
        <f>VLOOKUP(A435,'[1]Jan 23 - Jun 23'!$A$4:$K$591,11,FALSE)</f>
        <v>15658</v>
      </c>
      <c r="G435" s="4">
        <f>VLOOKUP(A435,'[1]Jul 23 - Dec 23'!$A$4:$I$477,9,FALSE)</f>
        <v>9576</v>
      </c>
      <c r="I435" s="5">
        <f t="shared" si="29"/>
        <v>25234</v>
      </c>
      <c r="J435">
        <f>VLOOKUP(A435,'[2]2022 FS'!$A$5:$J$631,10,FALSE)</f>
        <v>9379.5</v>
      </c>
    </row>
    <row r="436" spans="1:10" outlineLevel="2" x14ac:dyDescent="0.3">
      <c r="A436" t="str">
        <f t="shared" si="28"/>
        <v>80000662030</v>
      </c>
      <c r="B436">
        <v>80000</v>
      </c>
      <c r="C436">
        <v>662030</v>
      </c>
      <c r="D436" t="s">
        <v>286</v>
      </c>
      <c r="E436" t="s">
        <v>17</v>
      </c>
      <c r="F436" s="4">
        <v>0</v>
      </c>
      <c r="G436" s="4">
        <f>VLOOKUP(A436,'[1]Jul 23 - Dec 23'!$A$4:$I$477,9,FALSE)</f>
        <v>383</v>
      </c>
      <c r="I436" s="5">
        <f t="shared" si="29"/>
        <v>383</v>
      </c>
      <c r="J436">
        <v>9379.5</v>
      </c>
    </row>
    <row r="437" spans="1:10" outlineLevel="2" x14ac:dyDescent="0.3">
      <c r="A437" t="str">
        <f t="shared" si="28"/>
        <v>80000662209</v>
      </c>
      <c r="B437">
        <v>80000</v>
      </c>
      <c r="C437">
        <v>662209</v>
      </c>
      <c r="D437" t="s">
        <v>287</v>
      </c>
      <c r="E437" t="s">
        <v>17</v>
      </c>
      <c r="F437" s="4">
        <f>VLOOKUP(A437,'[1]Jan 23 - Jun 23'!$A$4:$K$591,11,FALSE)</f>
        <v>2159.7800000000002</v>
      </c>
      <c r="G437" s="4">
        <f>VLOOKUP(A437,'[1]Jul 23 - Dec 23'!$A$4:$I$477,9,FALSE)</f>
        <v>-9987.24</v>
      </c>
      <c r="I437" s="5">
        <f t="shared" si="29"/>
        <v>-7827.4599999999991</v>
      </c>
      <c r="J437">
        <f>VLOOKUP(A437,'[2]2022 FS'!$A$5:$J$631,10,FALSE)</f>
        <v>9379.5</v>
      </c>
    </row>
    <row r="438" spans="1:10" outlineLevel="2" x14ac:dyDescent="0.3">
      <c r="A438" t="str">
        <f t="shared" si="28"/>
        <v>80000662219</v>
      </c>
      <c r="B438">
        <v>80000</v>
      </c>
      <c r="C438">
        <v>662219</v>
      </c>
      <c r="D438" t="s">
        <v>288</v>
      </c>
      <c r="E438" t="s">
        <v>17</v>
      </c>
      <c r="F438" s="4">
        <f>VLOOKUP(A438,'[1]Jan 23 - Jun 23'!$A$4:$K$591,11,FALSE)</f>
        <v>119553.96</v>
      </c>
      <c r="G438" s="4">
        <f>VLOOKUP(A438,'[1]Jul 23 - Dec 23'!$A$4:$I$477,9,FALSE)</f>
        <v>84151.92</v>
      </c>
      <c r="I438" s="5">
        <f t="shared" si="29"/>
        <v>203705.88</v>
      </c>
      <c r="J438">
        <f>VLOOKUP(A438,'[2]2022 FS'!$A$5:$J$631,10,FALSE)</f>
        <v>9379.5</v>
      </c>
    </row>
    <row r="439" spans="1:10" outlineLevel="2" x14ac:dyDescent="0.3">
      <c r="A439" t="str">
        <f t="shared" ref="A439:A494" si="30">CONCATENATE(B439,C439)</f>
        <v>80050663000</v>
      </c>
      <c r="B439">
        <v>80050</v>
      </c>
      <c r="C439">
        <v>663000</v>
      </c>
      <c r="D439" t="s">
        <v>289</v>
      </c>
      <c r="E439" t="s">
        <v>111</v>
      </c>
      <c r="F439" s="4">
        <f>VLOOKUP(A439,'[1]Jan 23 - Jun 23'!$A$4:$K$591,11,FALSE)</f>
        <v>378007</v>
      </c>
      <c r="G439" s="4">
        <f>VLOOKUP(A439,'[1]Jul 23 - Dec 23'!$A$4:$I$477,9,FALSE)</f>
        <v>-57481</v>
      </c>
      <c r="I439" s="5">
        <f t="shared" ref="I439:I494" si="31">F439+G439+H439</f>
        <v>320526</v>
      </c>
      <c r="J439">
        <f>VLOOKUP(A439,'[2]2022 FS'!$A$5:$J$631,10,FALSE)</f>
        <v>9379.5</v>
      </c>
    </row>
    <row r="440" spans="1:10" outlineLevel="2" x14ac:dyDescent="0.3">
      <c r="A440" t="str">
        <f t="shared" si="30"/>
        <v>10005663010</v>
      </c>
      <c r="B440">
        <v>10005</v>
      </c>
      <c r="C440">
        <v>663010</v>
      </c>
      <c r="D440" t="s">
        <v>290</v>
      </c>
      <c r="E440" t="s">
        <v>123</v>
      </c>
      <c r="F440" s="4">
        <f>VLOOKUP(A440,'[1]Jan 23 - Jun 23'!$A$4:$K$591,11,FALSE)</f>
        <v>35017.81</v>
      </c>
      <c r="G440" s="4">
        <f>VLOOKUP(A440,'[1]Jul 23 - Dec 23'!$A$4:$I$477,9,FALSE)</f>
        <v>-32365</v>
      </c>
      <c r="I440" s="5">
        <f t="shared" si="31"/>
        <v>2652.8099999999977</v>
      </c>
      <c r="J440">
        <f>VLOOKUP(A440,'[2]2022 FS'!$A$5:$J$631,10,FALSE)</f>
        <v>9379.5</v>
      </c>
    </row>
    <row r="441" spans="1:10" outlineLevel="2" x14ac:dyDescent="0.3">
      <c r="A441" t="str">
        <f t="shared" si="30"/>
        <v>80000663010</v>
      </c>
      <c r="B441">
        <v>80000</v>
      </c>
      <c r="C441">
        <v>663010</v>
      </c>
      <c r="D441" t="s">
        <v>290</v>
      </c>
      <c r="E441" t="s">
        <v>17</v>
      </c>
      <c r="F441" s="4">
        <f>VLOOKUP(A441,'[1]Jan 23 - Jun 23'!$A$4:$K$591,11,FALSE)</f>
        <v>5250</v>
      </c>
      <c r="G441" s="4">
        <f>VLOOKUP(A441,'[1]Jul 23 - Dec 23'!$A$4:$I$477,9,FALSE)</f>
        <v>1827.99</v>
      </c>
      <c r="I441" s="5">
        <f t="shared" si="31"/>
        <v>7077.99</v>
      </c>
      <c r="J441">
        <f>VLOOKUP(A441,'[2]2022 FS'!$A$5:$J$631,10,FALSE)</f>
        <v>9379.5</v>
      </c>
    </row>
    <row r="442" spans="1:10" outlineLevel="2" x14ac:dyDescent="0.3">
      <c r="A442" t="str">
        <f t="shared" si="30"/>
        <v>80010663010</v>
      </c>
      <c r="B442">
        <v>80010</v>
      </c>
      <c r="C442">
        <v>663010</v>
      </c>
      <c r="D442" t="s">
        <v>290</v>
      </c>
      <c r="E442" t="s">
        <v>31</v>
      </c>
      <c r="F442" s="4">
        <f>VLOOKUP(A442,'[1]Jan 23 - Jun 23'!$A$4:$K$591,11,FALSE)</f>
        <v>0</v>
      </c>
      <c r="G442" s="4">
        <f>VLOOKUP(A442,'[1]Jul 23 - Dec 23'!$A$4:$I$477,9,FALSE)</f>
        <v>3750</v>
      </c>
      <c r="I442" s="5">
        <f t="shared" si="31"/>
        <v>3750</v>
      </c>
      <c r="J442">
        <f>VLOOKUP(A442,'[2]2022 FS'!$A$5:$J$631,10,FALSE)</f>
        <v>9379.5</v>
      </c>
    </row>
    <row r="443" spans="1:10" outlineLevel="2" x14ac:dyDescent="0.3">
      <c r="A443" t="str">
        <f t="shared" si="30"/>
        <v>80052663010</v>
      </c>
      <c r="B443">
        <v>80052</v>
      </c>
      <c r="C443">
        <v>663010</v>
      </c>
      <c r="D443" t="s">
        <v>290</v>
      </c>
      <c r="E443" t="s">
        <v>140</v>
      </c>
      <c r="F443" s="4">
        <f>VLOOKUP(A443,'[1]Jan 23 - Jun 23'!$A$4:$K$591,11,FALSE)</f>
        <v>-34.629999999999995</v>
      </c>
      <c r="G443" s="4">
        <f>VLOOKUP(A443,'[1]Jul 23 - Dec 23'!$A$4:$I$477,9,FALSE)</f>
        <v>238.62</v>
      </c>
      <c r="I443" s="5">
        <f t="shared" si="31"/>
        <v>203.99</v>
      </c>
      <c r="J443">
        <f>VLOOKUP(A443,'[2]2022 FS'!$A$5:$J$631,10,FALSE)</f>
        <v>9379.5</v>
      </c>
    </row>
    <row r="444" spans="1:10" outlineLevel="2" x14ac:dyDescent="0.3">
      <c r="A444" t="str">
        <f t="shared" si="30"/>
        <v>80054663010</v>
      </c>
      <c r="B444">
        <v>80054</v>
      </c>
      <c r="C444">
        <v>663010</v>
      </c>
      <c r="D444" t="s">
        <v>290</v>
      </c>
      <c r="E444" t="s">
        <v>142</v>
      </c>
      <c r="F444" s="4">
        <f>VLOOKUP(A444,'[1]Jan 23 - Jun 23'!$A$4:$K$591,11,FALSE)</f>
        <v>-19.14</v>
      </c>
      <c r="G444" s="4">
        <f>VLOOKUP(A444,'[1]Jul 23 - Dec 23'!$A$4:$I$477,9,FALSE)</f>
        <v>131.88</v>
      </c>
      <c r="I444" s="5">
        <f t="shared" si="31"/>
        <v>112.74</v>
      </c>
      <c r="J444">
        <f>VLOOKUP(A444,'[2]2022 FS'!$A$5:$J$631,10,FALSE)</f>
        <v>9379.5</v>
      </c>
    </row>
    <row r="445" spans="1:10" outlineLevel="2" x14ac:dyDescent="0.3">
      <c r="A445" t="str">
        <f t="shared" si="30"/>
        <v>80500663010</v>
      </c>
      <c r="B445">
        <v>80500</v>
      </c>
      <c r="C445">
        <v>663010</v>
      </c>
      <c r="D445" t="s">
        <v>290</v>
      </c>
      <c r="E445" t="s">
        <v>146</v>
      </c>
      <c r="F445" s="4">
        <f>VLOOKUP(A445,'[1]Jan 23 - Jun 23'!$A$4:$K$591,11,FALSE)</f>
        <v>5829.02</v>
      </c>
      <c r="G445" s="4">
        <f>VLOOKUP(A445,'[1]Jul 23 - Dec 23'!$A$4:$I$477,9,FALSE)</f>
        <v>5000.0200000000004</v>
      </c>
      <c r="I445" s="5">
        <f t="shared" si="31"/>
        <v>10829.04</v>
      </c>
      <c r="J445">
        <f>VLOOKUP(A445,'[2]2022 FS'!$A$5:$J$631,10,FALSE)</f>
        <v>9379.5</v>
      </c>
    </row>
    <row r="446" spans="1:10" outlineLevel="2" x14ac:dyDescent="0.3">
      <c r="A446" t="str">
        <f t="shared" si="30"/>
        <v>83000663010</v>
      </c>
      <c r="B446">
        <v>83000</v>
      </c>
      <c r="C446">
        <v>663010</v>
      </c>
      <c r="D446" t="s">
        <v>290</v>
      </c>
      <c r="E446" t="s">
        <v>36</v>
      </c>
      <c r="F446" s="4">
        <f>VLOOKUP(A446,'[1]Jan 23 - Jun 23'!$A$4:$K$591,11,FALSE)</f>
        <v>169</v>
      </c>
      <c r="G446" s="4">
        <v>0</v>
      </c>
      <c r="I446" s="5">
        <f t="shared" si="31"/>
        <v>169</v>
      </c>
      <c r="J446">
        <v>9379.5</v>
      </c>
    </row>
    <row r="447" spans="1:10" outlineLevel="2" x14ac:dyDescent="0.3">
      <c r="A447" t="str">
        <f t="shared" si="30"/>
        <v>80000663020</v>
      </c>
      <c r="B447">
        <v>80000</v>
      </c>
      <c r="C447">
        <v>663020</v>
      </c>
      <c r="D447" t="s">
        <v>291</v>
      </c>
      <c r="E447" t="s">
        <v>17</v>
      </c>
      <c r="F447" s="4">
        <v>0</v>
      </c>
      <c r="G447" s="4">
        <f>VLOOKUP(A447,'[1]Jul 23 - Dec 23'!$A$4:$I$477,9,FALSE)</f>
        <v>29.4</v>
      </c>
      <c r="I447" s="5">
        <f t="shared" si="31"/>
        <v>29.4</v>
      </c>
      <c r="J447">
        <v>9379.5</v>
      </c>
    </row>
    <row r="448" spans="1:10" outlineLevel="2" x14ac:dyDescent="0.3">
      <c r="A448" t="str">
        <f t="shared" si="30"/>
        <v>80300663040</v>
      </c>
      <c r="B448">
        <v>80300</v>
      </c>
      <c r="C448">
        <v>663040</v>
      </c>
      <c r="D448" t="s">
        <v>292</v>
      </c>
      <c r="E448" t="s">
        <v>48</v>
      </c>
      <c r="F448" s="4">
        <v>0</v>
      </c>
      <c r="G448" s="4">
        <f>VLOOKUP(A448,'[1]Jul 23 - Dec 23'!$A$4:$I$477,9,FALSE)</f>
        <v>45</v>
      </c>
      <c r="I448" s="5">
        <f t="shared" si="31"/>
        <v>45</v>
      </c>
      <c r="J448">
        <v>9379.5</v>
      </c>
    </row>
    <row r="449" spans="1:10" outlineLevel="2" x14ac:dyDescent="0.3">
      <c r="A449" t="str">
        <f t="shared" si="30"/>
        <v>80000663050</v>
      </c>
      <c r="B449">
        <v>80000</v>
      </c>
      <c r="C449">
        <v>663050</v>
      </c>
      <c r="D449" t="s">
        <v>293</v>
      </c>
      <c r="E449" t="s">
        <v>17</v>
      </c>
      <c r="F449" s="4">
        <f>VLOOKUP(A449,'[1]Jan 23 - Jun 23'!$A$4:$K$591,11,FALSE)</f>
        <v>36638.620000000003</v>
      </c>
      <c r="G449" s="4">
        <f>VLOOKUP(A449,'[1]Jul 23 - Dec 23'!$A$4:$I$477,9,FALSE)</f>
        <v>39206.559999999998</v>
      </c>
      <c r="I449" s="5">
        <f t="shared" si="31"/>
        <v>75845.179999999993</v>
      </c>
      <c r="J449">
        <f>VLOOKUP(A449,'[2]2022 FS'!$A$5:$J$631,10,FALSE)</f>
        <v>9379.5</v>
      </c>
    </row>
    <row r="450" spans="1:10" outlineLevel="2" x14ac:dyDescent="0.3">
      <c r="A450" t="str">
        <f t="shared" si="30"/>
        <v>80010663050</v>
      </c>
      <c r="B450">
        <v>80010</v>
      </c>
      <c r="C450">
        <v>663050</v>
      </c>
      <c r="D450" t="s">
        <v>293</v>
      </c>
      <c r="E450" t="s">
        <v>31</v>
      </c>
      <c r="F450" s="4">
        <f>VLOOKUP(A450,'[1]Jan 23 - Jun 23'!$A$4:$K$591,11,FALSE)</f>
        <v>8204.66</v>
      </c>
      <c r="G450" s="4">
        <f>VLOOKUP(A450,'[1]Jul 23 - Dec 23'!$A$4:$I$477,9,FALSE)</f>
        <v>5880.25</v>
      </c>
      <c r="I450" s="5">
        <f t="shared" si="31"/>
        <v>14084.91</v>
      </c>
      <c r="J450">
        <f>VLOOKUP(A450,'[2]2022 FS'!$A$5:$J$631,10,FALSE)</f>
        <v>9379.5</v>
      </c>
    </row>
    <row r="451" spans="1:10" outlineLevel="2" x14ac:dyDescent="0.3">
      <c r="A451" t="str">
        <f t="shared" si="30"/>
        <v>80051663050</v>
      </c>
      <c r="B451">
        <v>80051</v>
      </c>
      <c r="C451">
        <v>663050</v>
      </c>
      <c r="D451" t="s">
        <v>293</v>
      </c>
      <c r="E451" t="s">
        <v>139</v>
      </c>
      <c r="F451" s="4">
        <f>VLOOKUP(A451,'[1]Jan 23 - Jun 23'!$A$4:$K$591,11,FALSE)</f>
        <v>339.36</v>
      </c>
      <c r="G451" s="4">
        <v>0</v>
      </c>
      <c r="I451" s="5">
        <f t="shared" si="31"/>
        <v>339.36</v>
      </c>
      <c r="J451">
        <v>9379.5</v>
      </c>
    </row>
    <row r="452" spans="1:10" outlineLevel="2" x14ac:dyDescent="0.3">
      <c r="A452" t="str">
        <f t="shared" si="30"/>
        <v>80052663050</v>
      </c>
      <c r="B452">
        <v>80052</v>
      </c>
      <c r="C452">
        <v>663050</v>
      </c>
      <c r="D452" t="s">
        <v>293</v>
      </c>
      <c r="E452" t="s">
        <v>140</v>
      </c>
      <c r="F452" s="4">
        <f>VLOOKUP(A452,'[1]Jan 23 - Jun 23'!$A$4:$K$591,11,FALSE)</f>
        <v>504.65</v>
      </c>
      <c r="G452" s="4">
        <f>VLOOKUP(A452,'[1]Jul 23 - Dec 23'!$A$4:$I$477,9,FALSE)</f>
        <v>0</v>
      </c>
      <c r="I452" s="5">
        <f t="shared" si="31"/>
        <v>504.65</v>
      </c>
      <c r="J452">
        <f>VLOOKUP(A452,'[2]2022 FS'!$A$5:$J$631,10,FALSE)</f>
        <v>9379.5</v>
      </c>
    </row>
    <row r="453" spans="1:10" outlineLevel="2" x14ac:dyDescent="0.3">
      <c r="A453" t="str">
        <f t="shared" si="30"/>
        <v>80054663050</v>
      </c>
      <c r="B453">
        <v>80054</v>
      </c>
      <c r="C453">
        <v>663050</v>
      </c>
      <c r="D453" t="s">
        <v>293</v>
      </c>
      <c r="E453" t="s">
        <v>142</v>
      </c>
      <c r="F453" s="4">
        <f>VLOOKUP(A453,'[1]Jan 23 - Jun 23'!$A$4:$K$591,11,FALSE)</f>
        <v>630.95000000000005</v>
      </c>
      <c r="G453" s="4">
        <f>VLOOKUP(A453,'[1]Jul 23 - Dec 23'!$A$4:$I$477,9,FALSE)</f>
        <v>0</v>
      </c>
      <c r="I453" s="5">
        <f t="shared" si="31"/>
        <v>630.95000000000005</v>
      </c>
      <c r="J453">
        <v>9379.5</v>
      </c>
    </row>
    <row r="454" spans="1:10" outlineLevel="2" x14ac:dyDescent="0.3">
      <c r="A454" t="str">
        <f t="shared" si="30"/>
        <v>80300663050</v>
      </c>
      <c r="B454">
        <v>80300</v>
      </c>
      <c r="C454">
        <v>663050</v>
      </c>
      <c r="D454" t="s">
        <v>293</v>
      </c>
      <c r="E454" t="s">
        <v>48</v>
      </c>
      <c r="F454" s="4">
        <f>VLOOKUP(A454,'[1]Jan 23 - Jun 23'!$A$4:$K$591,11,FALSE)</f>
        <v>2166.9499999999998</v>
      </c>
      <c r="G454" s="4">
        <v>0</v>
      </c>
      <c r="I454" s="5">
        <f t="shared" si="31"/>
        <v>2166.9499999999998</v>
      </c>
      <c r="J454">
        <f>VLOOKUP(A454,'[2]2022 FS'!$A$5:$J$631,10,FALSE)</f>
        <v>9379.5</v>
      </c>
    </row>
    <row r="455" spans="1:10" outlineLevel="2" x14ac:dyDescent="0.3">
      <c r="A455" t="str">
        <f t="shared" si="30"/>
        <v>80500663050</v>
      </c>
      <c r="B455">
        <v>80500</v>
      </c>
      <c r="C455">
        <v>663050</v>
      </c>
      <c r="D455" t="s">
        <v>293</v>
      </c>
      <c r="E455" t="s">
        <v>146</v>
      </c>
      <c r="F455" s="4">
        <f>VLOOKUP(A455,'[1]Jan 23 - Jun 23'!$A$4:$K$591,11,FALSE)</f>
        <v>14089.04</v>
      </c>
      <c r="G455" s="4">
        <f>VLOOKUP(A455,'[1]Jul 23 - Dec 23'!$A$4:$I$477,9,FALSE)</f>
        <v>12766.15</v>
      </c>
      <c r="I455" s="5">
        <f t="shared" si="31"/>
        <v>26855.190000000002</v>
      </c>
      <c r="J455">
        <f>VLOOKUP(A455,'[2]2022 FS'!$A$5:$J$631,10,FALSE)</f>
        <v>9379.5</v>
      </c>
    </row>
    <row r="456" spans="1:10" outlineLevel="2" x14ac:dyDescent="0.3">
      <c r="A456" t="str">
        <f t="shared" si="30"/>
        <v>83000663050</v>
      </c>
      <c r="B456">
        <v>83000</v>
      </c>
      <c r="C456">
        <v>663050</v>
      </c>
      <c r="D456" t="s">
        <v>293</v>
      </c>
      <c r="E456" t="s">
        <v>36</v>
      </c>
      <c r="F456" s="4">
        <f>VLOOKUP(A456,'[1]Jan 23 - Jun 23'!$A$4:$K$591,11,FALSE)</f>
        <v>6214.5999999999995</v>
      </c>
      <c r="G456" s="4">
        <f>VLOOKUP(A456,'[1]Jul 23 - Dec 23'!$A$4:$I$477,9,FALSE)</f>
        <v>2749.14</v>
      </c>
      <c r="I456" s="5">
        <f t="shared" si="31"/>
        <v>8963.74</v>
      </c>
      <c r="J456">
        <f>VLOOKUP(A456,'[2]2022 FS'!$A$5:$J$631,10,FALSE)</f>
        <v>9379.5</v>
      </c>
    </row>
    <row r="457" spans="1:10" outlineLevel="2" x14ac:dyDescent="0.3">
      <c r="A457" t="str">
        <f t="shared" si="30"/>
        <v>10005663050</v>
      </c>
      <c r="B457">
        <v>10005</v>
      </c>
      <c r="C457">
        <v>663050</v>
      </c>
      <c r="D457" t="s">
        <v>293</v>
      </c>
      <c r="E457" t="s">
        <v>123</v>
      </c>
      <c r="F457" s="4">
        <v>0</v>
      </c>
      <c r="G457" s="4">
        <f>VLOOKUP(A457,'[1]Jul 23 - Dec 23'!$A$4:$I$477,9,FALSE)</f>
        <v>78.84</v>
      </c>
      <c r="I457" s="5">
        <f t="shared" si="31"/>
        <v>78.84</v>
      </c>
      <c r="J457">
        <v>9379.5</v>
      </c>
    </row>
    <row r="458" spans="1:10" outlineLevel="2" x14ac:dyDescent="0.3">
      <c r="A458" t="str">
        <f t="shared" si="30"/>
        <v>80010663060</v>
      </c>
      <c r="B458">
        <v>80010</v>
      </c>
      <c r="C458">
        <v>663060</v>
      </c>
      <c r="D458" t="s">
        <v>294</v>
      </c>
      <c r="E458" t="s">
        <v>31</v>
      </c>
      <c r="F458" s="4">
        <f>VLOOKUP(A458,'[1]Jan 23 - Jun 23'!$A$4:$K$591,11,FALSE)</f>
        <v>0</v>
      </c>
      <c r="G458" s="4">
        <f>VLOOKUP(A458,'[1]Jul 23 - Dec 23'!$A$4:$I$477,9,FALSE)</f>
        <v>159.85</v>
      </c>
      <c r="I458" s="5">
        <f t="shared" si="31"/>
        <v>159.85</v>
      </c>
      <c r="J458">
        <v>9379.5</v>
      </c>
    </row>
    <row r="459" spans="1:10" outlineLevel="2" x14ac:dyDescent="0.3">
      <c r="A459" t="str">
        <f t="shared" si="30"/>
        <v>80000663090</v>
      </c>
      <c r="B459">
        <v>80000</v>
      </c>
      <c r="C459">
        <v>663090</v>
      </c>
      <c r="D459" t="s">
        <v>295</v>
      </c>
      <c r="E459" t="s">
        <v>17</v>
      </c>
      <c r="F459" s="4">
        <f>VLOOKUP(A459,'[1]Jan 23 - Jun 23'!$A$4:$K$591,11,FALSE)</f>
        <v>13614.1</v>
      </c>
      <c r="G459" s="4">
        <f>VLOOKUP(A459,'[1]Jul 23 - Dec 23'!$A$4:$I$477,9,FALSE)</f>
        <v>8166.57</v>
      </c>
      <c r="I459" s="5">
        <f t="shared" si="31"/>
        <v>21780.67</v>
      </c>
      <c r="J459">
        <f>VLOOKUP(A459,'[2]2022 FS'!$A$5:$J$631,10,FALSE)</f>
        <v>9379.5</v>
      </c>
    </row>
    <row r="460" spans="1:10" outlineLevel="2" x14ac:dyDescent="0.3">
      <c r="A460" t="str">
        <f t="shared" si="30"/>
        <v>80010663090</v>
      </c>
      <c r="B460">
        <v>80010</v>
      </c>
      <c r="C460">
        <v>663090</v>
      </c>
      <c r="D460" t="s">
        <v>295</v>
      </c>
      <c r="E460" t="s">
        <v>31</v>
      </c>
      <c r="F460" s="4">
        <f>VLOOKUP(A460,'[1]Jan 23 - Jun 23'!$A$4:$K$591,11,FALSE)</f>
        <v>251.52</v>
      </c>
      <c r="G460" s="4">
        <f>VLOOKUP(A460,'[1]Jul 23 - Dec 23'!$A$4:$I$477,9,FALSE)</f>
        <v>302.61</v>
      </c>
      <c r="I460" s="5">
        <f t="shared" si="31"/>
        <v>554.13</v>
      </c>
      <c r="J460">
        <f>VLOOKUP(A460,'[2]2022 FS'!$A$5:$J$631,10,FALSE)</f>
        <v>9379.5</v>
      </c>
    </row>
    <row r="461" spans="1:10" outlineLevel="2" x14ac:dyDescent="0.3">
      <c r="A461" t="str">
        <f t="shared" si="30"/>
        <v>80300663090</v>
      </c>
      <c r="B461">
        <v>80300</v>
      </c>
      <c r="C461">
        <v>663090</v>
      </c>
      <c r="D461" t="s">
        <v>295</v>
      </c>
      <c r="E461" t="s">
        <v>48</v>
      </c>
      <c r="F461" s="4">
        <f>VLOOKUP(A461,'[1]Jan 23 - Jun 23'!$A$4:$K$591,11,FALSE)</f>
        <v>95.63</v>
      </c>
      <c r="G461" s="4">
        <v>0</v>
      </c>
      <c r="I461" s="5">
        <f t="shared" si="31"/>
        <v>95.63</v>
      </c>
      <c r="J461">
        <f>VLOOKUP(A461,'[2]2022 FS'!$A$5:$J$631,10,FALSE)</f>
        <v>9379.5</v>
      </c>
    </row>
    <row r="462" spans="1:10" outlineLevel="2" x14ac:dyDescent="0.3">
      <c r="A462" t="str">
        <f t="shared" si="30"/>
        <v>80570663090</v>
      </c>
      <c r="B462">
        <v>80570</v>
      </c>
      <c r="C462">
        <v>663090</v>
      </c>
      <c r="D462" t="s">
        <v>295</v>
      </c>
      <c r="E462" t="s">
        <v>147</v>
      </c>
      <c r="F462" s="4">
        <f>VLOOKUP(A462,'[1]Jan 23 - Jun 23'!$A$4:$K$591,11,FALSE)</f>
        <v>15931.89</v>
      </c>
      <c r="G462" s="4">
        <f>VLOOKUP(A462,'[1]Jul 23 - Dec 23'!$A$4:$I$477,9,FALSE)</f>
        <v>15120.16</v>
      </c>
      <c r="I462" s="5">
        <f t="shared" si="31"/>
        <v>31052.05</v>
      </c>
      <c r="J462">
        <f>VLOOKUP(A462,'[2]2022 FS'!$A$5:$J$631,10,FALSE)</f>
        <v>9379.5</v>
      </c>
    </row>
    <row r="463" spans="1:10" outlineLevel="2" x14ac:dyDescent="0.3">
      <c r="A463" t="str">
        <f t="shared" si="30"/>
        <v>81800663090</v>
      </c>
      <c r="B463">
        <v>81800</v>
      </c>
      <c r="C463">
        <v>663090</v>
      </c>
      <c r="D463" t="s">
        <v>295</v>
      </c>
      <c r="E463" t="s">
        <v>149</v>
      </c>
      <c r="F463" s="4">
        <f>VLOOKUP(A463,'[1]Jan 23 - Jun 23'!$A$4:$K$591,11,FALSE)</f>
        <v>544.96</v>
      </c>
      <c r="G463" s="4">
        <v>0</v>
      </c>
      <c r="I463" s="5">
        <f t="shared" si="31"/>
        <v>544.96</v>
      </c>
      <c r="J463">
        <v>9379.5</v>
      </c>
    </row>
    <row r="464" spans="1:10" outlineLevel="2" x14ac:dyDescent="0.3">
      <c r="A464" t="str">
        <f t="shared" si="30"/>
        <v>83000663090</v>
      </c>
      <c r="B464">
        <v>83000</v>
      </c>
      <c r="C464">
        <v>663090</v>
      </c>
      <c r="D464" t="s">
        <v>295</v>
      </c>
      <c r="E464" t="s">
        <v>36</v>
      </c>
      <c r="F464" s="4">
        <f>VLOOKUP(A464,'[1]Jan 23 - Jun 23'!$A$4:$K$591,11,FALSE)</f>
        <v>2598.5700000000002</v>
      </c>
      <c r="G464" s="4">
        <f>VLOOKUP(A464,'[1]Jul 23 - Dec 23'!$A$4:$I$477,9,FALSE)</f>
        <v>2318.25</v>
      </c>
      <c r="I464" s="5">
        <f t="shared" si="31"/>
        <v>4916.82</v>
      </c>
      <c r="J464">
        <f>VLOOKUP(A464,'[2]2022 FS'!$A$5:$J$631,10,FALSE)</f>
        <v>9379.5</v>
      </c>
    </row>
    <row r="465" spans="1:10" outlineLevel="2" x14ac:dyDescent="0.3">
      <c r="A465" t="str">
        <f t="shared" si="30"/>
        <v>80099663090</v>
      </c>
      <c r="B465">
        <v>80099</v>
      </c>
      <c r="C465">
        <v>663090</v>
      </c>
      <c r="D465" t="s">
        <v>295</v>
      </c>
      <c r="E465" t="s">
        <v>145</v>
      </c>
      <c r="F465" s="4">
        <v>0</v>
      </c>
      <c r="G465" s="4">
        <f>VLOOKUP(A465,'[1]Jul 23 - Dec 23'!$A$4:$I$477,9,FALSE)</f>
        <v>77.290000000000006</v>
      </c>
      <c r="I465" s="5">
        <f t="shared" si="31"/>
        <v>77.290000000000006</v>
      </c>
      <c r="J465">
        <v>9379.5</v>
      </c>
    </row>
    <row r="466" spans="1:10" outlineLevel="2" x14ac:dyDescent="0.3">
      <c r="A466" t="str">
        <f t="shared" si="30"/>
        <v>80000663100</v>
      </c>
      <c r="B466">
        <v>80000</v>
      </c>
      <c r="C466">
        <v>663100</v>
      </c>
      <c r="D466" t="s">
        <v>296</v>
      </c>
      <c r="E466" t="s">
        <v>17</v>
      </c>
      <c r="F466" s="4">
        <f>VLOOKUP(A466,'[1]Jan 23 - Jun 23'!$A$4:$K$591,11,FALSE)</f>
        <v>6330.63</v>
      </c>
      <c r="G466" s="4">
        <f>VLOOKUP(A466,'[1]Jul 23 - Dec 23'!$A$4:$I$477,9,FALSE)</f>
        <v>2567.67</v>
      </c>
      <c r="I466" s="5">
        <f t="shared" si="31"/>
        <v>8898.2999999999993</v>
      </c>
      <c r="J466">
        <f>VLOOKUP(A466,'[2]2022 FS'!$A$5:$J$631,10,FALSE)</f>
        <v>9379.5</v>
      </c>
    </row>
    <row r="467" spans="1:10" outlineLevel="2" x14ac:dyDescent="0.3">
      <c r="A467" t="str">
        <f t="shared" si="30"/>
        <v>80500663100</v>
      </c>
      <c r="B467">
        <v>80500</v>
      </c>
      <c r="C467">
        <v>663100</v>
      </c>
      <c r="D467" t="s">
        <v>296</v>
      </c>
      <c r="E467" t="s">
        <v>146</v>
      </c>
      <c r="F467" s="4">
        <f>VLOOKUP(A467,'[1]Jan 23 - Jun 23'!$A$4:$K$591,11,FALSE)</f>
        <v>0</v>
      </c>
      <c r="G467" s="4">
        <f>VLOOKUP(A467,'[1]Jul 23 - Dec 23'!$A$4:$I$477,9,FALSE)</f>
        <v>1048.46</v>
      </c>
      <c r="I467" s="5">
        <f t="shared" si="31"/>
        <v>1048.46</v>
      </c>
      <c r="J467">
        <f>VLOOKUP(A467,'[2]2022 FS'!$A$5:$J$631,10,FALSE)</f>
        <v>9379.5</v>
      </c>
    </row>
    <row r="468" spans="1:10" outlineLevel="2" x14ac:dyDescent="0.3">
      <c r="A468" t="str">
        <f t="shared" si="30"/>
        <v>80000663110</v>
      </c>
      <c r="B468">
        <v>80000</v>
      </c>
      <c r="C468">
        <v>663110</v>
      </c>
      <c r="D468" t="s">
        <v>297</v>
      </c>
      <c r="E468" t="s">
        <v>17</v>
      </c>
      <c r="F468" s="4">
        <f>VLOOKUP(A468,'[1]Jan 23 - Jun 23'!$A$4:$K$591,11,FALSE)</f>
        <v>439.6</v>
      </c>
      <c r="G468" s="4">
        <v>0</v>
      </c>
      <c r="I468" s="5">
        <f t="shared" si="31"/>
        <v>439.6</v>
      </c>
      <c r="J468">
        <f>VLOOKUP(A468,'[2]2022 FS'!$A$5:$J$631,10,FALSE)</f>
        <v>9379.5</v>
      </c>
    </row>
    <row r="469" spans="1:10" outlineLevel="2" x14ac:dyDescent="0.3">
      <c r="A469" t="str">
        <f t="shared" si="30"/>
        <v>80570663110</v>
      </c>
      <c r="B469">
        <v>80570</v>
      </c>
      <c r="C469">
        <v>663110</v>
      </c>
      <c r="D469" t="s">
        <v>297</v>
      </c>
      <c r="E469" t="s">
        <v>147</v>
      </c>
      <c r="F469" s="4">
        <f>VLOOKUP(A469,'[1]Jan 23 - Jun 23'!$A$4:$K$591,11,FALSE)</f>
        <v>89.22</v>
      </c>
      <c r="G469" s="4">
        <f>VLOOKUP(A469,'[1]Jul 23 - Dec 23'!$A$4:$I$477,9,FALSE)</f>
        <v>123.45</v>
      </c>
      <c r="I469" s="5">
        <f t="shared" si="31"/>
        <v>212.67000000000002</v>
      </c>
      <c r="J469">
        <f>VLOOKUP(A469,'[2]2022 FS'!$A$5:$J$631,10,FALSE)</f>
        <v>9379.5</v>
      </c>
    </row>
    <row r="470" spans="1:10" outlineLevel="2" x14ac:dyDescent="0.3">
      <c r="A470" t="str">
        <f t="shared" si="30"/>
        <v>83000663110</v>
      </c>
      <c r="B470">
        <v>83000</v>
      </c>
      <c r="C470">
        <v>663110</v>
      </c>
      <c r="D470" t="s">
        <v>297</v>
      </c>
      <c r="E470" t="s">
        <v>36</v>
      </c>
      <c r="F470" s="4">
        <f>VLOOKUP(A470,'[1]Jan 23 - Jun 23'!$A$4:$K$591,11,FALSE)</f>
        <v>0</v>
      </c>
      <c r="G470" s="4">
        <f>VLOOKUP(A470,'[1]Jul 23 - Dec 23'!$A$4:$I$477,9,FALSE)</f>
        <v>41.65</v>
      </c>
      <c r="I470" s="5">
        <f t="shared" si="31"/>
        <v>41.65</v>
      </c>
      <c r="J470">
        <f>VLOOKUP(A470,'[2]2022 FS'!$A$5:$J$631,10,FALSE)</f>
        <v>9379.5</v>
      </c>
    </row>
    <row r="471" spans="1:10" outlineLevel="2" x14ac:dyDescent="0.3">
      <c r="A471" t="str">
        <f t="shared" si="30"/>
        <v>10005663120</v>
      </c>
      <c r="B471">
        <v>10005</v>
      </c>
      <c r="C471">
        <v>663120</v>
      </c>
      <c r="D471" t="s">
        <v>298</v>
      </c>
      <c r="E471" t="s">
        <v>123</v>
      </c>
      <c r="F471" s="4">
        <f>VLOOKUP(A471,'[1]Jan 23 - Jun 23'!$A$4:$K$591,11,FALSE)</f>
        <v>4166.1499999999996</v>
      </c>
      <c r="G471" s="4">
        <f>VLOOKUP(A471,'[1]Jul 23 - Dec 23'!$A$4:$I$477,9,FALSE)</f>
        <v>2224.4499999999998</v>
      </c>
      <c r="I471" s="5">
        <f t="shared" si="31"/>
        <v>6390.5999999999995</v>
      </c>
      <c r="J471">
        <f>VLOOKUP(A471,'[2]2022 FS'!$A$5:$J$631,10,FALSE)</f>
        <v>9379.5</v>
      </c>
    </row>
    <row r="472" spans="1:10" outlineLevel="2" x14ac:dyDescent="0.3">
      <c r="A472" t="str">
        <f t="shared" si="30"/>
        <v>80000663120</v>
      </c>
      <c r="B472">
        <v>80000</v>
      </c>
      <c r="C472">
        <v>663120</v>
      </c>
      <c r="D472" t="s">
        <v>298</v>
      </c>
      <c r="E472" t="s">
        <v>17</v>
      </c>
      <c r="F472" s="4">
        <f>VLOOKUP(A472,'[1]Jan 23 - Jun 23'!$A$4:$K$591,11,FALSE)</f>
        <v>161.5</v>
      </c>
      <c r="G472" s="4">
        <v>0</v>
      </c>
      <c r="I472" s="5">
        <f t="shared" si="31"/>
        <v>161.5</v>
      </c>
      <c r="J472">
        <f>VLOOKUP(A472,'[2]2022 FS'!$A$5:$J$631,10,FALSE)</f>
        <v>9379.5</v>
      </c>
    </row>
    <row r="473" spans="1:10" outlineLevel="2" x14ac:dyDescent="0.3">
      <c r="A473" t="str">
        <f t="shared" si="30"/>
        <v>80000663130</v>
      </c>
      <c r="B473">
        <v>80000</v>
      </c>
      <c r="C473">
        <v>663130</v>
      </c>
      <c r="D473" t="s">
        <v>299</v>
      </c>
      <c r="E473" t="s">
        <v>17</v>
      </c>
      <c r="F473" s="4">
        <f>VLOOKUP(A473,'[1]Jan 23 - Jun 23'!$A$4:$K$591,11,FALSE)</f>
        <v>72</v>
      </c>
      <c r="G473" s="4">
        <v>0</v>
      </c>
      <c r="I473" s="5">
        <f t="shared" si="31"/>
        <v>72</v>
      </c>
      <c r="J473">
        <f>VLOOKUP(A473,'[2]2022 FS'!$A$5:$J$631,10,FALSE)</f>
        <v>9379.5</v>
      </c>
    </row>
    <row r="474" spans="1:10" outlineLevel="2" x14ac:dyDescent="0.3">
      <c r="A474" t="str">
        <f t="shared" si="30"/>
        <v>80570663145</v>
      </c>
      <c r="B474">
        <v>80570</v>
      </c>
      <c r="C474">
        <v>663145</v>
      </c>
      <c r="D474" t="s">
        <v>300</v>
      </c>
      <c r="E474" t="s">
        <v>147</v>
      </c>
      <c r="F474" s="4">
        <f>VLOOKUP(A474,'[1]Jan 23 - Jun 23'!$A$4:$K$591,11,FALSE)</f>
        <v>217.23</v>
      </c>
      <c r="G474" s="4">
        <f>VLOOKUP(A474,'[1]Jul 23 - Dec 23'!$A$4:$I$477,9,FALSE)</f>
        <v>150.69</v>
      </c>
      <c r="I474" s="5">
        <f t="shared" si="31"/>
        <v>367.91999999999996</v>
      </c>
      <c r="J474">
        <v>9379.5</v>
      </c>
    </row>
    <row r="475" spans="1:10" outlineLevel="2" x14ac:dyDescent="0.3">
      <c r="A475" t="str">
        <f t="shared" si="30"/>
        <v>80000663145</v>
      </c>
      <c r="B475">
        <v>80000</v>
      </c>
      <c r="C475">
        <v>663145</v>
      </c>
      <c r="D475" t="s">
        <v>300</v>
      </c>
      <c r="E475" t="s">
        <v>17</v>
      </c>
      <c r="F475" s="4">
        <v>0</v>
      </c>
      <c r="G475" s="4">
        <f>VLOOKUP(A475,'[1]Jul 23 - Dec 23'!$A$4:$I$477,9,FALSE)</f>
        <v>-0.02</v>
      </c>
      <c r="I475" s="5">
        <f t="shared" si="31"/>
        <v>-0.02</v>
      </c>
      <c r="J475">
        <v>9379.5</v>
      </c>
    </row>
    <row r="476" spans="1:10" outlineLevel="2" x14ac:dyDescent="0.3">
      <c r="A476" t="str">
        <f t="shared" si="30"/>
        <v>80500663145</v>
      </c>
      <c r="B476">
        <v>80500</v>
      </c>
      <c r="C476">
        <v>663145</v>
      </c>
      <c r="D476" t="s">
        <v>300</v>
      </c>
      <c r="E476" t="s">
        <v>146</v>
      </c>
      <c r="F476" s="4">
        <v>0</v>
      </c>
      <c r="G476" s="4">
        <f>VLOOKUP(A476,'[1]Jul 23 - Dec 23'!$A$4:$I$477,9,FALSE)</f>
        <v>95.68</v>
      </c>
      <c r="I476" s="5">
        <f t="shared" si="31"/>
        <v>95.68</v>
      </c>
      <c r="J476">
        <v>9379.5</v>
      </c>
    </row>
    <row r="477" spans="1:10" outlineLevel="2" x14ac:dyDescent="0.3">
      <c r="A477" t="str">
        <f t="shared" si="30"/>
        <v>80000663150</v>
      </c>
      <c r="B477">
        <v>80000</v>
      </c>
      <c r="C477">
        <v>663150</v>
      </c>
      <c r="D477" t="s">
        <v>301</v>
      </c>
      <c r="E477" t="s">
        <v>17</v>
      </c>
      <c r="F477" s="4">
        <f>VLOOKUP(A477,'[1]Jan 23 - Jun 23'!$A$4:$K$591,11,FALSE)</f>
        <v>210.73</v>
      </c>
      <c r="G477" s="4">
        <f>VLOOKUP(A477,'[1]Jul 23 - Dec 23'!$A$4:$I$477,9,FALSE)</f>
        <v>520.84</v>
      </c>
      <c r="I477" s="5">
        <f t="shared" si="31"/>
        <v>731.57</v>
      </c>
      <c r="J477">
        <f>VLOOKUP(A477,'[2]2022 FS'!$A$5:$J$631,10,FALSE)</f>
        <v>9379.5</v>
      </c>
    </row>
    <row r="478" spans="1:10" outlineLevel="2" x14ac:dyDescent="0.3">
      <c r="A478" t="str">
        <f t="shared" si="30"/>
        <v>80570663152</v>
      </c>
      <c r="B478">
        <v>80570</v>
      </c>
      <c r="C478">
        <v>663152</v>
      </c>
      <c r="D478" t="s">
        <v>302</v>
      </c>
      <c r="E478" t="s">
        <v>147</v>
      </c>
      <c r="F478" s="4">
        <f>VLOOKUP(A478,'[1]Jan 23 - Jun 23'!$A$4:$K$591,11,FALSE)</f>
        <v>79</v>
      </c>
      <c r="G478" s="4">
        <v>0</v>
      </c>
      <c r="I478" s="5">
        <f t="shared" si="31"/>
        <v>79</v>
      </c>
      <c r="J478">
        <v>9379.5</v>
      </c>
    </row>
    <row r="479" spans="1:10" outlineLevel="2" x14ac:dyDescent="0.3">
      <c r="A479" t="str">
        <f t="shared" si="30"/>
        <v>80000670420</v>
      </c>
      <c r="B479">
        <v>80000</v>
      </c>
      <c r="C479">
        <v>670420</v>
      </c>
      <c r="D479" t="s">
        <v>303</v>
      </c>
      <c r="E479" t="s">
        <v>17</v>
      </c>
      <c r="F479" s="4">
        <f>VLOOKUP(A479,'[1]Jan 23 - Jun 23'!$A$4:$K$591,11,FALSE)</f>
        <v>-0.02</v>
      </c>
      <c r="G479" s="4">
        <f>VLOOKUP(A479,'[1]Jul 23 - Dec 23'!$A$4:$I$477,9,FALSE)</f>
        <v>48.34</v>
      </c>
      <c r="I479" s="5">
        <f t="shared" si="31"/>
        <v>48.32</v>
      </c>
      <c r="J479">
        <v>9379.5</v>
      </c>
    </row>
    <row r="480" spans="1:10" outlineLevel="2" x14ac:dyDescent="0.3">
      <c r="A480" t="str">
        <f t="shared" si="30"/>
        <v>80000670430</v>
      </c>
      <c r="B480">
        <v>80000</v>
      </c>
      <c r="C480">
        <v>670430</v>
      </c>
      <c r="D480" t="s">
        <v>304</v>
      </c>
      <c r="E480" t="s">
        <v>17</v>
      </c>
      <c r="F480" s="4">
        <f>VLOOKUP(A480,'[1]Jan 23 - Jun 23'!$A$4:$K$591,11,FALSE)</f>
        <v>11237.38</v>
      </c>
      <c r="G480" s="4">
        <f>VLOOKUP(A480,'[1]Jul 23 - Dec 23'!$A$4:$I$477,9,FALSE)</f>
        <v>16048.03</v>
      </c>
      <c r="I480" s="5">
        <f t="shared" si="31"/>
        <v>27285.41</v>
      </c>
      <c r="J480">
        <f>VLOOKUP(A480,'[2]2022 FS'!$A$5:$J$631,10,FALSE)</f>
        <v>9379.5</v>
      </c>
    </row>
    <row r="481" spans="1:10" outlineLevel="2" x14ac:dyDescent="0.3">
      <c r="A481" t="str">
        <f t="shared" si="30"/>
        <v>80300670430</v>
      </c>
      <c r="B481">
        <v>80300</v>
      </c>
      <c r="C481">
        <v>670430</v>
      </c>
      <c r="D481" t="s">
        <v>304</v>
      </c>
      <c r="E481" t="s">
        <v>48</v>
      </c>
      <c r="F481" s="4">
        <f>VLOOKUP(A481,'[1]Jan 23 - Jun 23'!$A$4:$K$591,11,FALSE)</f>
        <v>688</v>
      </c>
      <c r="G481" s="4">
        <f>VLOOKUP(A481,'[1]Jul 23 - Dec 23'!$A$4:$I$477,9,FALSE)</f>
        <v>0.21</v>
      </c>
      <c r="I481" s="5">
        <f t="shared" si="31"/>
        <v>688.21</v>
      </c>
      <c r="J481">
        <v>9379.5</v>
      </c>
    </row>
    <row r="482" spans="1:10" outlineLevel="2" x14ac:dyDescent="0.3">
      <c r="A482" t="str">
        <f t="shared" si="30"/>
        <v>10005670430</v>
      </c>
      <c r="B482">
        <v>10005</v>
      </c>
      <c r="C482">
        <v>670430</v>
      </c>
      <c r="D482" t="s">
        <v>304</v>
      </c>
      <c r="E482" t="s">
        <v>123</v>
      </c>
      <c r="F482" s="4">
        <v>0</v>
      </c>
      <c r="G482" s="4">
        <f>VLOOKUP(A482,'[1]Jul 23 - Dec 23'!$A$4:$I$477,9,FALSE)</f>
        <v>82.92</v>
      </c>
      <c r="I482" s="5">
        <f t="shared" si="31"/>
        <v>82.92</v>
      </c>
      <c r="J482">
        <v>9379.5</v>
      </c>
    </row>
    <row r="483" spans="1:10" outlineLevel="2" x14ac:dyDescent="0.3">
      <c r="A483" t="str">
        <f t="shared" si="30"/>
        <v>76900670440</v>
      </c>
      <c r="B483">
        <v>76900</v>
      </c>
      <c r="C483">
        <v>670440</v>
      </c>
      <c r="D483" t="s">
        <v>305</v>
      </c>
      <c r="E483" t="s">
        <v>132</v>
      </c>
      <c r="F483" s="4">
        <f>VLOOKUP(A483,'[1]Jan 23 - Jun 23'!$A$4:$K$591,11,FALSE)</f>
        <v>2682.56</v>
      </c>
      <c r="G483" s="4">
        <f>VLOOKUP(A483,'[1]Jul 23 - Dec 23'!$A$4:$I$477,9,FALSE)</f>
        <v>1486.21</v>
      </c>
      <c r="I483" s="5">
        <f t="shared" si="31"/>
        <v>4168.7700000000004</v>
      </c>
      <c r="J483">
        <f>VLOOKUP(A483,'[2]2022 FS'!$A$5:$J$631,10,FALSE)</f>
        <v>9379.5</v>
      </c>
    </row>
    <row r="484" spans="1:10" outlineLevel="2" x14ac:dyDescent="0.3">
      <c r="A484" t="str">
        <f t="shared" si="30"/>
        <v>80000670440</v>
      </c>
      <c r="B484">
        <v>80000</v>
      </c>
      <c r="C484">
        <v>670440</v>
      </c>
      <c r="D484" t="s">
        <v>305</v>
      </c>
      <c r="E484" t="s">
        <v>17</v>
      </c>
      <c r="F484" s="4">
        <f>VLOOKUP(A484,'[1]Jan 23 - Jun 23'!$A$4:$K$591,11,FALSE)</f>
        <v>30</v>
      </c>
      <c r="G484" s="4">
        <f>VLOOKUP(A484,'[1]Jul 23 - Dec 23'!$A$4:$I$477,9,FALSE)</f>
        <v>122.64</v>
      </c>
      <c r="I484" s="5">
        <f t="shared" si="31"/>
        <v>152.63999999999999</v>
      </c>
      <c r="J484">
        <f>VLOOKUP(A484,'[2]2022 FS'!$A$5:$J$631,10,FALSE)</f>
        <v>9379.5</v>
      </c>
    </row>
    <row r="485" spans="1:10" outlineLevel="2" x14ac:dyDescent="0.3">
      <c r="A485" t="str">
        <f t="shared" si="30"/>
        <v>80000670490</v>
      </c>
      <c r="B485">
        <v>80000</v>
      </c>
      <c r="C485">
        <v>670490</v>
      </c>
      <c r="D485" t="s">
        <v>306</v>
      </c>
      <c r="E485" t="s">
        <v>17</v>
      </c>
      <c r="F485" s="4">
        <f>VLOOKUP(A485,'[1]Jan 23 - Jun 23'!$A$4:$K$591,11,FALSE)</f>
        <v>29.68</v>
      </c>
      <c r="G485" s="4">
        <f>VLOOKUP(A485,'[1]Jul 23 - Dec 23'!$A$4:$I$477,9,FALSE)</f>
        <v>-160.38999999999999</v>
      </c>
      <c r="I485" s="5">
        <f t="shared" si="31"/>
        <v>-130.70999999999998</v>
      </c>
      <c r="J485">
        <v>9379.5</v>
      </c>
    </row>
    <row r="486" spans="1:10" outlineLevel="2" x14ac:dyDescent="0.3">
      <c r="A486" t="str">
        <f t="shared" si="30"/>
        <v>80000670500</v>
      </c>
      <c r="B486">
        <v>80000</v>
      </c>
      <c r="C486">
        <v>670500</v>
      </c>
      <c r="D486" t="s">
        <v>307</v>
      </c>
      <c r="E486" t="s">
        <v>17</v>
      </c>
      <c r="F486" s="4">
        <f>VLOOKUP(A486,'[1]Jan 23 - Jun 23'!$A$4:$K$591,11,FALSE)</f>
        <v>86200</v>
      </c>
      <c r="G486" s="4">
        <f>VLOOKUP(A486,'[1]Jul 23 - Dec 23'!$A$4:$I$477,9,FALSE)</f>
        <v>14400</v>
      </c>
      <c r="I486" s="5">
        <f t="shared" si="31"/>
        <v>100600</v>
      </c>
      <c r="J486">
        <f>VLOOKUP(A486,'[2]2022 FS'!$A$5:$J$631,10,FALSE)</f>
        <v>9379.5</v>
      </c>
    </row>
    <row r="487" spans="1:10" outlineLevel="2" x14ac:dyDescent="0.3">
      <c r="A487" t="str">
        <f t="shared" si="30"/>
        <v>80000670740</v>
      </c>
      <c r="B487">
        <v>80000</v>
      </c>
      <c r="C487">
        <v>670740</v>
      </c>
      <c r="D487" t="s">
        <v>308</v>
      </c>
      <c r="E487" t="s">
        <v>17</v>
      </c>
      <c r="F487" s="4">
        <f>VLOOKUP(A487,'[1]Jan 23 - Jun 23'!$A$4:$K$591,11,FALSE)</f>
        <v>34601.279999999999</v>
      </c>
      <c r="G487" s="4">
        <f>VLOOKUP(A487,'[1]Jul 23 - Dec 23'!$A$4:$I$477,9,FALSE)</f>
        <v>35015.82</v>
      </c>
      <c r="I487" s="5">
        <f t="shared" si="31"/>
        <v>69617.100000000006</v>
      </c>
      <c r="J487">
        <f>VLOOKUP(A487,'[2]2022 FS'!$A$5:$J$631,10,FALSE)</f>
        <v>9379.5</v>
      </c>
    </row>
    <row r="488" spans="1:10" outlineLevel="2" x14ac:dyDescent="0.3">
      <c r="A488" t="str">
        <f t="shared" si="30"/>
        <v>80000670820</v>
      </c>
      <c r="B488">
        <v>80000</v>
      </c>
      <c r="C488">
        <v>670820</v>
      </c>
      <c r="D488" t="s">
        <v>309</v>
      </c>
      <c r="E488" t="s">
        <v>17</v>
      </c>
      <c r="F488" s="4">
        <f>VLOOKUP(A488,'[1]Jan 23 - Jun 23'!$A$4:$K$591,11,FALSE)</f>
        <v>3326.7299999999996</v>
      </c>
      <c r="G488" s="4">
        <f>VLOOKUP(A488,'[1]Jul 23 - Dec 23'!$A$4:$I$477,9,FALSE)</f>
        <v>13162.81</v>
      </c>
      <c r="I488" s="5">
        <f t="shared" si="31"/>
        <v>16489.54</v>
      </c>
      <c r="J488">
        <f>VLOOKUP(A488,'[2]2022 FS'!$A$5:$J$631,10,FALSE)</f>
        <v>9379.5</v>
      </c>
    </row>
    <row r="489" spans="1:10" outlineLevel="2" x14ac:dyDescent="0.3">
      <c r="A489" t="str">
        <f t="shared" si="30"/>
        <v>83000670820</v>
      </c>
      <c r="B489">
        <v>83000</v>
      </c>
      <c r="C489">
        <v>670820</v>
      </c>
      <c r="D489" t="s">
        <v>309</v>
      </c>
      <c r="E489" t="s">
        <v>36</v>
      </c>
      <c r="F489" s="4">
        <f>VLOOKUP(A489,'[1]Jan 23 - Jun 23'!$A$4:$K$591,11,FALSE)</f>
        <v>97.18</v>
      </c>
      <c r="G489" s="4">
        <f>VLOOKUP(A489,'[1]Jul 23 - Dec 23'!$A$4:$I$477,9,FALSE)</f>
        <v>25.29</v>
      </c>
      <c r="I489" s="5">
        <f t="shared" si="31"/>
        <v>122.47</v>
      </c>
      <c r="J489">
        <v>9379.5</v>
      </c>
    </row>
    <row r="490" spans="1:10" outlineLevel="2" x14ac:dyDescent="0.3">
      <c r="A490" t="str">
        <f t="shared" si="30"/>
        <v>76099670841</v>
      </c>
      <c r="B490">
        <v>76099</v>
      </c>
      <c r="C490">
        <v>670841</v>
      </c>
      <c r="D490" t="s">
        <v>310</v>
      </c>
      <c r="E490" t="s">
        <v>129</v>
      </c>
      <c r="F490" s="4">
        <f>VLOOKUP(A490,'[1]Jan 23 - Jun 23'!$A$4:$K$591,11,FALSE)</f>
        <v>-87217.41</v>
      </c>
      <c r="G490" s="4">
        <f>VLOOKUP(A490,'[1]Jul 23 - Dec 23'!$A$4:$I$477,9,FALSE)</f>
        <v>-91348.91</v>
      </c>
      <c r="I490" s="5">
        <f t="shared" si="31"/>
        <v>-178566.32</v>
      </c>
      <c r="J490">
        <f>VLOOKUP(A490,'[2]2022 FS'!$A$5:$J$631,10,FALSE)</f>
        <v>9379.5</v>
      </c>
    </row>
    <row r="491" spans="1:10" outlineLevel="2" x14ac:dyDescent="0.3">
      <c r="A491" t="str">
        <f t="shared" si="30"/>
        <v>80000671000</v>
      </c>
      <c r="B491">
        <v>80000</v>
      </c>
      <c r="C491">
        <v>671000</v>
      </c>
      <c r="D491" t="s">
        <v>311</v>
      </c>
      <c r="E491" t="s">
        <v>17</v>
      </c>
      <c r="F491" s="4">
        <f>VLOOKUP(A491,'[1]Jan 23 - Jun 23'!$A$4:$K$591,11,FALSE)</f>
        <v>-12369.09</v>
      </c>
      <c r="G491" s="4">
        <f>VLOOKUP(A491,'[1]Jul 23 - Dec 23'!$A$4:$I$477,9,FALSE)</f>
        <v>-70419.66</v>
      </c>
      <c r="I491" s="5">
        <f t="shared" si="31"/>
        <v>-82788.75</v>
      </c>
      <c r="J491">
        <f>VLOOKUP(A491,'[2]2022 FS'!$A$5:$J$631,10,FALSE)</f>
        <v>9379.5</v>
      </c>
    </row>
    <row r="492" spans="1:10" outlineLevel="2" x14ac:dyDescent="0.3">
      <c r="A492" t="str">
        <f t="shared" si="30"/>
        <v>80000672000</v>
      </c>
      <c r="B492">
        <v>80000</v>
      </c>
      <c r="C492">
        <v>672000</v>
      </c>
      <c r="D492" t="s">
        <v>312</v>
      </c>
      <c r="E492" t="s">
        <v>17</v>
      </c>
      <c r="F492" s="4">
        <f>VLOOKUP(A492,'[1]Jan 23 - Jun 23'!$A$4:$K$591,11,FALSE)</f>
        <v>61.06</v>
      </c>
      <c r="G492" s="4">
        <v>0</v>
      </c>
      <c r="I492" s="5">
        <f t="shared" si="31"/>
        <v>61.06</v>
      </c>
      <c r="J492">
        <f>VLOOKUP(A492,'[2]2022 FS'!$A$5:$J$631,10,FALSE)</f>
        <v>9379.5</v>
      </c>
    </row>
    <row r="493" spans="1:10" outlineLevel="2" x14ac:dyDescent="0.3">
      <c r="A493" t="str">
        <f t="shared" si="30"/>
        <v>80010672000</v>
      </c>
      <c r="B493">
        <v>80010</v>
      </c>
      <c r="C493">
        <v>672000</v>
      </c>
      <c r="D493" t="s">
        <v>312</v>
      </c>
      <c r="E493" t="s">
        <v>31</v>
      </c>
      <c r="F493" s="4">
        <f>VLOOKUP(A493,'[1]Jan 23 - Jun 23'!$A$4:$K$591,11,FALSE)</f>
        <v>20</v>
      </c>
      <c r="G493" s="4">
        <v>0</v>
      </c>
      <c r="I493" s="5">
        <f t="shared" si="31"/>
        <v>20</v>
      </c>
      <c r="J493">
        <v>9379.5</v>
      </c>
    </row>
    <row r="494" spans="1:10" outlineLevel="2" x14ac:dyDescent="0.3">
      <c r="A494" t="str">
        <f t="shared" si="30"/>
        <v>80570672000</v>
      </c>
      <c r="B494">
        <v>80570</v>
      </c>
      <c r="C494">
        <v>672000</v>
      </c>
      <c r="D494" t="s">
        <v>312</v>
      </c>
      <c r="E494" t="s">
        <v>147</v>
      </c>
      <c r="F494" s="4">
        <f>VLOOKUP(A494,'[1]Jan 23 - Jun 23'!$A$4:$K$591,11,FALSE)</f>
        <v>5</v>
      </c>
      <c r="G494" s="4">
        <f>VLOOKUP(A494,'[1]Jul 23 - Dec 23'!$A$4:$I$477,9,FALSE)</f>
        <v>8.6</v>
      </c>
      <c r="I494" s="5">
        <f t="shared" si="31"/>
        <v>13.6</v>
      </c>
      <c r="J494">
        <f>VLOOKUP(A494,'[2]2022 FS'!$A$5:$J$631,10,FALSE)</f>
        <v>9379.5</v>
      </c>
    </row>
    <row r="495" spans="1:10" outlineLevel="1" x14ac:dyDescent="0.3">
      <c r="F495" s="4"/>
      <c r="G495" s="4"/>
      <c r="I495" s="5">
        <f>SUBTOTAL(9,I375:I494)</f>
        <v>9959013.2400000002</v>
      </c>
      <c r="J495" s="6" t="s">
        <v>313</v>
      </c>
    </row>
    <row r="496" spans="1:10" outlineLevel="2" x14ac:dyDescent="0.3">
      <c r="A496" t="str">
        <f>CONCATENATE(B496,C496)</f>
        <v>80000670400</v>
      </c>
      <c r="B496">
        <v>80000</v>
      </c>
      <c r="C496">
        <v>670400</v>
      </c>
      <c r="D496" t="s">
        <v>314</v>
      </c>
      <c r="E496" t="s">
        <v>17</v>
      </c>
      <c r="F496" s="4">
        <f>VLOOKUP(A496,'[1]Jan 23 - Jun 23'!$A$4:$K$591,11,FALSE)</f>
        <v>0</v>
      </c>
      <c r="G496" s="4">
        <f>VLOOKUP(A496,'[1]Jul 23 - Dec 23'!$A$4:$I$477,9,FALSE)</f>
        <v>0.01</v>
      </c>
      <c r="I496" s="5">
        <f>F496+G496+H496</f>
        <v>0.01</v>
      </c>
      <c r="J496">
        <f>VLOOKUP(A496,'[2]2022 FS'!$A$5:$J$631,10,FALSE)</f>
        <v>9380.1</v>
      </c>
    </row>
    <row r="497" spans="1:10" outlineLevel="1" x14ac:dyDescent="0.3">
      <c r="F497" s="4"/>
      <c r="G497" s="4"/>
      <c r="I497" s="5">
        <f>SUBTOTAL(9,I496:I496)</f>
        <v>0.01</v>
      </c>
      <c r="J497" s="6" t="s">
        <v>315</v>
      </c>
    </row>
    <row r="498" spans="1:10" outlineLevel="2" x14ac:dyDescent="0.3">
      <c r="A498" t="str">
        <f>CONCATENATE(B498,C498)</f>
        <v>80000661019</v>
      </c>
      <c r="B498">
        <v>80000</v>
      </c>
      <c r="C498">
        <v>661019</v>
      </c>
      <c r="D498" t="s">
        <v>316</v>
      </c>
      <c r="E498" t="s">
        <v>17</v>
      </c>
      <c r="F498" s="4">
        <f>VLOOKUP(A498,'[1]Jan 23 - Jun 23'!$A$4:$K$591,11,FALSE)</f>
        <v>1737544.38</v>
      </c>
      <c r="G498" s="4">
        <f>VLOOKUP(A498,'[1]Jul 23 - Dec 23'!$A$4:$I$477,9,FALSE)</f>
        <v>1612193.1</v>
      </c>
      <c r="I498" s="5">
        <f>F498+G498+H498</f>
        <v>3349737.48</v>
      </c>
      <c r="J498">
        <f>VLOOKUP(A498,'[2]2022 FS'!$A$5:$J$631,10,FALSE)</f>
        <v>9381</v>
      </c>
    </row>
    <row r="499" spans="1:10" outlineLevel="1" x14ac:dyDescent="0.3">
      <c r="F499" s="4"/>
      <c r="G499" s="4"/>
      <c r="I499" s="5">
        <f>SUBTOTAL(9,I498:I498)</f>
        <v>3349737.48</v>
      </c>
      <c r="J499" s="6" t="s">
        <v>317</v>
      </c>
    </row>
    <row r="500" spans="1:10" outlineLevel="2" x14ac:dyDescent="0.3">
      <c r="A500" t="str">
        <f>CONCATENATE(B500,C500)</f>
        <v>80000650840</v>
      </c>
      <c r="B500">
        <v>80000</v>
      </c>
      <c r="C500">
        <v>650840</v>
      </c>
      <c r="D500" t="s">
        <v>318</v>
      </c>
      <c r="E500" t="s">
        <v>17</v>
      </c>
      <c r="F500" s="4">
        <f>VLOOKUP(A500,'[1]Jan 23 - Jun 23'!$A$4:$K$591,11,FALSE)</f>
        <v>0.03</v>
      </c>
      <c r="G500" s="4">
        <v>0</v>
      </c>
      <c r="I500" s="5">
        <f>F500+G500+H500</f>
        <v>0.03</v>
      </c>
      <c r="J500">
        <f>VLOOKUP(A500,'[2]2022 FS'!$A$5:$J$631,10,FALSE)</f>
        <v>9382.1</v>
      </c>
    </row>
    <row r="501" spans="1:10" outlineLevel="1" x14ac:dyDescent="0.3">
      <c r="F501" s="4"/>
      <c r="G501" s="4"/>
      <c r="I501" s="5">
        <f>SUBTOTAL(9,I500:I500)</f>
        <v>0.03</v>
      </c>
      <c r="J501" s="6" t="s">
        <v>319</v>
      </c>
    </row>
    <row r="502" spans="1:10" outlineLevel="2" x14ac:dyDescent="0.3">
      <c r="A502" t="str">
        <f>CONCATENATE(B502,C502)</f>
        <v>76900650810</v>
      </c>
      <c r="B502">
        <v>76900</v>
      </c>
      <c r="C502">
        <v>650810</v>
      </c>
      <c r="D502" t="s">
        <v>320</v>
      </c>
      <c r="E502" t="s">
        <v>132</v>
      </c>
      <c r="F502" s="4">
        <f>VLOOKUP(A502,'[1]Jan 23 - Jun 23'!$A$4:$K$591,11,FALSE)</f>
        <v>68.31</v>
      </c>
      <c r="G502" s="4">
        <v>0</v>
      </c>
      <c r="I502" s="5">
        <f>F502+G502+H502</f>
        <v>68.31</v>
      </c>
      <c r="J502">
        <f>VLOOKUP(A502,'[2]2022 FS'!$A$5:$J$631,10,FALSE)</f>
        <v>9382.2000000000007</v>
      </c>
    </row>
    <row r="503" spans="1:10" outlineLevel="2" x14ac:dyDescent="0.3">
      <c r="A503" t="str">
        <f>CONCATENATE(B503,C503)</f>
        <v>80000650810</v>
      </c>
      <c r="B503">
        <v>80000</v>
      </c>
      <c r="C503">
        <v>650810</v>
      </c>
      <c r="D503" t="s">
        <v>320</v>
      </c>
      <c r="E503" t="s">
        <v>17</v>
      </c>
      <c r="F503" s="4">
        <f>VLOOKUP(A503,'[1]Jan 23 - Jun 23'!$A$4:$K$591,11,FALSE)</f>
        <v>9164.16</v>
      </c>
      <c r="G503" s="4">
        <f>VLOOKUP(A503,'[1]Jul 23 - Dec 23'!$A$4:$I$477,9,FALSE)</f>
        <v>1527.36</v>
      </c>
      <c r="I503" s="5">
        <f>F503+G503+H503</f>
        <v>10691.52</v>
      </c>
      <c r="J503">
        <f>VLOOKUP(A503,'[2]2022 FS'!$A$5:$J$631,10,FALSE)</f>
        <v>9382.2000000000007</v>
      </c>
    </row>
    <row r="504" spans="1:10" outlineLevel="2" x14ac:dyDescent="0.3">
      <c r="A504" t="str">
        <f>CONCATENATE(B504,C504)</f>
        <v>80000650820</v>
      </c>
      <c r="B504">
        <v>80000</v>
      </c>
      <c r="C504">
        <v>650820</v>
      </c>
      <c r="D504" t="s">
        <v>321</v>
      </c>
      <c r="E504" s="10" t="s">
        <v>17</v>
      </c>
      <c r="F504" s="4">
        <f>VLOOKUP(A504,'[1]Jan 23 - Jun 23'!$A$4:$K$591,11,FALSE)</f>
        <v>265.94</v>
      </c>
      <c r="G504" s="4">
        <v>0</v>
      </c>
      <c r="I504" s="5">
        <f>F504+G504+H504</f>
        <v>265.94</v>
      </c>
      <c r="J504">
        <f>VLOOKUP(A504,'[2]2022 FS'!$A$5:$J$631,10,FALSE)</f>
        <v>9382.2000000000007</v>
      </c>
    </row>
    <row r="505" spans="1:10" outlineLevel="2" x14ac:dyDescent="0.3">
      <c r="A505" t="str">
        <f>CONCATENATE(B505,C505)</f>
        <v>80000650845</v>
      </c>
      <c r="B505">
        <v>80000</v>
      </c>
      <c r="C505">
        <v>650845</v>
      </c>
      <c r="D505" t="s">
        <v>322</v>
      </c>
      <c r="E505" t="s">
        <v>17</v>
      </c>
      <c r="F505" s="4">
        <f>VLOOKUP(A505,'[1]Jan 23 - Jun 23'!$A$4:$K$591,11,FALSE)</f>
        <v>2362.8000000000002</v>
      </c>
      <c r="G505" s="4">
        <f>VLOOKUP(A505,'[1]Jul 23 - Dec 23'!$A$4:$I$477,9,FALSE)</f>
        <v>87.99</v>
      </c>
      <c r="I505" s="5">
        <f>F505+G505+H505</f>
        <v>2450.79</v>
      </c>
      <c r="J505">
        <f>VLOOKUP(A505,'[2]2022 FS'!$A$5:$J$631,10,FALSE)</f>
        <v>9382.2000000000007</v>
      </c>
    </row>
    <row r="506" spans="1:10" outlineLevel="1" x14ac:dyDescent="0.3">
      <c r="F506" s="4"/>
      <c r="G506" s="4"/>
      <c r="I506" s="5">
        <f>SUBTOTAL(9,I502:I505)</f>
        <v>13476.560000000001</v>
      </c>
      <c r="J506" s="6" t="s">
        <v>323</v>
      </c>
    </row>
    <row r="507" spans="1:10" outlineLevel="2" x14ac:dyDescent="0.3">
      <c r="A507" t="str">
        <f>CONCATENATE(B507,C507)</f>
        <v>80000640010</v>
      </c>
      <c r="B507">
        <v>80000</v>
      </c>
      <c r="C507">
        <v>640010</v>
      </c>
      <c r="D507" t="s">
        <v>324</v>
      </c>
      <c r="E507" t="s">
        <v>17</v>
      </c>
      <c r="F507" s="4">
        <f>VLOOKUP(A507,'[1]Jan 23 - Jun 23'!$A$4:$K$591,11,FALSE)</f>
        <v>35971.550000000003</v>
      </c>
      <c r="G507" s="4">
        <f>VLOOKUP(A507,'[1]Jul 23 - Dec 23'!$A$4:$I$477,9,FALSE)</f>
        <v>71341.929999999993</v>
      </c>
      <c r="H507">
        <v>-100774.63</v>
      </c>
      <c r="I507" s="5">
        <f>F507+G507+H507</f>
        <v>6538.8499999999913</v>
      </c>
      <c r="J507">
        <v>9386.7999999999993</v>
      </c>
    </row>
    <row r="508" spans="1:10" outlineLevel="1" x14ac:dyDescent="0.3">
      <c r="F508" s="4"/>
      <c r="G508" s="4"/>
      <c r="I508" s="5">
        <f>SUBTOTAL(9,I507:I507)</f>
        <v>6538.8499999999913</v>
      </c>
      <c r="J508" s="6" t="s">
        <v>325</v>
      </c>
    </row>
    <row r="509" spans="1:10" outlineLevel="2" x14ac:dyDescent="0.3">
      <c r="A509" t="str">
        <f>CONCATENATE(B509,C509)</f>
        <v>80000640070</v>
      </c>
      <c r="B509">
        <v>80000</v>
      </c>
      <c r="C509">
        <v>640070</v>
      </c>
      <c r="D509" t="s">
        <v>326</v>
      </c>
      <c r="E509" t="s">
        <v>17</v>
      </c>
      <c r="F509" s="4">
        <f>VLOOKUP(A509,'[1]Jan 23 - Jun 23'!$A$4:$K$591,11,FALSE)</f>
        <v>1425.24</v>
      </c>
      <c r="G509" s="4">
        <f>VLOOKUP(A509,'[1]Jul 23 - Dec 23'!$A$4:$I$477,9,FALSE)</f>
        <v>1425.24</v>
      </c>
      <c r="H509">
        <v>29126</v>
      </c>
      <c r="I509" s="5">
        <f>F509+G509+H509</f>
        <v>31976.48</v>
      </c>
      <c r="J509">
        <f>VLOOKUP(A509,'[2]2022 FS'!$A$5:$J$631,10,FALSE)</f>
        <v>9388.7999999999993</v>
      </c>
    </row>
    <row r="510" spans="1:10" outlineLevel="2" x14ac:dyDescent="0.3">
      <c r="A510" t="str">
        <f>CONCATENATE(B510,C510)</f>
        <v>80000640080</v>
      </c>
      <c r="B510">
        <v>80000</v>
      </c>
      <c r="C510">
        <v>640080</v>
      </c>
      <c r="D510" t="s">
        <v>327</v>
      </c>
      <c r="E510" t="s">
        <v>17</v>
      </c>
      <c r="F510" s="4">
        <f>VLOOKUP(A510,'[1]Jan 23 - Jun 23'!$A$4:$K$591,11,FALSE)</f>
        <v>2865.26</v>
      </c>
      <c r="G510" s="4">
        <f>VLOOKUP(A510,'[1]Jul 23 - Dec 23'!$A$4:$I$477,9,FALSE)</f>
        <v>2865.24</v>
      </c>
      <c r="I510" s="5">
        <f>F510+G510+H510</f>
        <v>5730.5</v>
      </c>
      <c r="J510">
        <f>VLOOKUP(A510,'[2]2022 FS'!$A$5:$J$631,10,FALSE)</f>
        <v>9388.7999999999993</v>
      </c>
    </row>
    <row r="511" spans="1:10" outlineLevel="2" x14ac:dyDescent="0.3">
      <c r="A511" t="str">
        <f>CONCATENATE(B511,C511)</f>
        <v>80000640219</v>
      </c>
      <c r="B511">
        <v>80000</v>
      </c>
      <c r="C511">
        <v>640219</v>
      </c>
      <c r="D511" t="s">
        <v>328</v>
      </c>
      <c r="E511" t="s">
        <v>17</v>
      </c>
      <c r="F511" s="4">
        <f>VLOOKUP(A511,'[1]Jan 23 - Jun 23'!$A$4:$K$591,11,FALSE)</f>
        <v>1058</v>
      </c>
      <c r="G511" s="4">
        <v>0</v>
      </c>
      <c r="I511" s="5">
        <f>F511+G511+H511</f>
        <v>1058</v>
      </c>
      <c r="J511">
        <f>VLOOKUP(A511,'[2]2022 FS'!$A$5:$J$631,10,FALSE)</f>
        <v>9388.7999999999993</v>
      </c>
    </row>
    <row r="512" spans="1:10" outlineLevel="1" x14ac:dyDescent="0.3">
      <c r="F512" s="4"/>
      <c r="G512" s="4"/>
      <c r="I512" s="5">
        <f>SUBTOTAL(9,I509:I511)</f>
        <v>38764.979999999996</v>
      </c>
      <c r="J512" s="6" t="s">
        <v>329</v>
      </c>
    </row>
    <row r="513" spans="1:10" outlineLevel="2" x14ac:dyDescent="0.3">
      <c r="A513" t="str">
        <f>CONCATENATE(B513,C513)</f>
        <v>76900650100</v>
      </c>
      <c r="B513">
        <v>76900</v>
      </c>
      <c r="C513">
        <v>650100</v>
      </c>
      <c r="D513" t="s">
        <v>330</v>
      </c>
      <c r="E513" t="s">
        <v>132</v>
      </c>
      <c r="F513" s="4">
        <f>VLOOKUP(A513,'[1]Jan 23 - Jun 23'!$A$4:$K$591,11,FALSE)</f>
        <v>2700.69</v>
      </c>
      <c r="G513" s="4">
        <f>VLOOKUP(A513,'[1]Jul 23 - Dec 23'!$A$4:$I$477,9,FALSE)</f>
        <v>3946.31</v>
      </c>
      <c r="I513" s="5">
        <f>F513+G513+H513</f>
        <v>6647</v>
      </c>
      <c r="J513">
        <f>VLOOKUP(A513,'[2]2022 FS'!$A$5:$J$631,10,FALSE)</f>
        <v>9392</v>
      </c>
    </row>
    <row r="514" spans="1:10" outlineLevel="2" x14ac:dyDescent="0.3">
      <c r="A514" t="str">
        <f>CONCATENATE(B514,C514)</f>
        <v>76900650300</v>
      </c>
      <c r="B514">
        <v>76900</v>
      </c>
      <c r="C514">
        <v>650300</v>
      </c>
      <c r="D514" t="s">
        <v>331</v>
      </c>
      <c r="E514" t="s">
        <v>132</v>
      </c>
      <c r="F514" s="4">
        <f>VLOOKUP(A514,'[1]Jan 23 - Jun 23'!$A$4:$K$591,11,FALSE)</f>
        <v>340.14</v>
      </c>
      <c r="G514" s="4">
        <f>VLOOKUP(A514,'[1]Jul 23 - Dec 23'!$A$4:$I$477,9,FALSE)</f>
        <v>1762.71</v>
      </c>
      <c r="I514" s="5">
        <f>F514+G514+H514</f>
        <v>2102.85</v>
      </c>
      <c r="J514">
        <f>VLOOKUP(A514,'[2]2022 FS'!$A$5:$J$631,10,FALSE)</f>
        <v>9392</v>
      </c>
    </row>
    <row r="515" spans="1:10" outlineLevel="2" x14ac:dyDescent="0.3">
      <c r="A515" t="str">
        <f>CONCATENATE(B515,C515)</f>
        <v>76900650400</v>
      </c>
      <c r="B515">
        <v>76900</v>
      </c>
      <c r="C515">
        <v>650400</v>
      </c>
      <c r="D515" t="s">
        <v>332</v>
      </c>
      <c r="E515" t="s">
        <v>132</v>
      </c>
      <c r="F515" s="4">
        <f>VLOOKUP(A515,'[1]Jan 23 - Jun 23'!$A$4:$K$591,11,FALSE)</f>
        <v>2666.39</v>
      </c>
      <c r="G515" s="4">
        <f>VLOOKUP(A515,'[1]Jul 23 - Dec 23'!$A$4:$I$477,9,FALSE)</f>
        <v>-346.56</v>
      </c>
      <c r="I515" s="5">
        <f>F515+G515+H515</f>
        <v>2319.83</v>
      </c>
      <c r="J515">
        <f>VLOOKUP(A515,'[2]2022 FS'!$A$5:$J$631,10,FALSE)</f>
        <v>9392</v>
      </c>
    </row>
    <row r="516" spans="1:10" outlineLevel="2" x14ac:dyDescent="0.3">
      <c r="A516" t="str">
        <f>CONCATENATE(B516,C516)</f>
        <v>80000650400</v>
      </c>
      <c r="B516">
        <v>80000</v>
      </c>
      <c r="C516">
        <v>650400</v>
      </c>
      <c r="D516" t="s">
        <v>332</v>
      </c>
      <c r="E516" t="s">
        <v>17</v>
      </c>
      <c r="F516" s="4">
        <f>VLOOKUP(A516,'[1]Jan 23 - Jun 23'!$A$4:$K$591,11,FALSE)</f>
        <v>4615.87</v>
      </c>
      <c r="G516" s="4">
        <f>VLOOKUP(A516,'[1]Jul 23 - Dec 23'!$A$4:$I$477,9,FALSE)</f>
        <v>1027.71</v>
      </c>
      <c r="I516" s="5">
        <f>F516+G516+H516</f>
        <v>5643.58</v>
      </c>
      <c r="J516">
        <f>VLOOKUP(A516,'[2]2022 FS'!$A$5:$J$631,10,FALSE)</f>
        <v>9392</v>
      </c>
    </row>
    <row r="517" spans="1:10" outlineLevel="2" x14ac:dyDescent="0.3">
      <c r="A517" t="str">
        <f>CONCATENATE(B517,C517)</f>
        <v>80000650700</v>
      </c>
      <c r="B517">
        <v>80000</v>
      </c>
      <c r="C517">
        <v>650700</v>
      </c>
      <c r="D517" t="s">
        <v>333</v>
      </c>
      <c r="E517" t="s">
        <v>17</v>
      </c>
      <c r="F517" s="4">
        <v>0</v>
      </c>
      <c r="G517" s="4">
        <f>VLOOKUP(A517,'[1]Jul 23 - Dec 23'!$A$4:$I$477,9,FALSE)</f>
        <v>0.03</v>
      </c>
      <c r="I517" s="5">
        <f>F517+G517+H517</f>
        <v>0.03</v>
      </c>
      <c r="J517">
        <v>9392</v>
      </c>
    </row>
    <row r="518" spans="1:10" outlineLevel="1" x14ac:dyDescent="0.3">
      <c r="F518" s="4"/>
      <c r="G518" s="4"/>
      <c r="I518" s="5">
        <f>SUBTOTAL(9,I513:I517)</f>
        <v>16713.29</v>
      </c>
      <c r="J518" s="6" t="s">
        <v>334</v>
      </c>
    </row>
    <row r="519" spans="1:10" outlineLevel="2" x14ac:dyDescent="0.3">
      <c r="A519" t="str">
        <f t="shared" ref="A519:A540" si="32">CONCATENATE(B519,C519)</f>
        <v>80100600620</v>
      </c>
      <c r="B519">
        <v>80100</v>
      </c>
      <c r="C519">
        <v>600620</v>
      </c>
      <c r="D519" t="s">
        <v>185</v>
      </c>
      <c r="E519" t="s">
        <v>47</v>
      </c>
      <c r="F519" s="4">
        <f>VLOOKUP(A519,'[1]Jan 23 - Jun 23'!$A$4:$K$591,11,FALSE)</f>
        <v>64289.82</v>
      </c>
      <c r="G519" s="4">
        <f>VLOOKUP(A519,'[1]Jul 23 - Dec 23'!$A$4:$I$477,9,FALSE)</f>
        <v>105380.3</v>
      </c>
      <c r="I519" s="5">
        <f t="shared" ref="I519:I540" si="33">F519+G519+H519</f>
        <v>169670.12</v>
      </c>
      <c r="J519">
        <f>VLOOKUP(A519,'[2]2022 FS'!$A$5:$J$631,10,FALSE)</f>
        <v>9935</v>
      </c>
    </row>
    <row r="520" spans="1:10" outlineLevel="2" x14ac:dyDescent="0.3">
      <c r="A520" t="str">
        <f t="shared" si="32"/>
        <v>80100600630</v>
      </c>
      <c r="B520">
        <v>80100</v>
      </c>
      <c r="C520">
        <v>600630</v>
      </c>
      <c r="D520" t="s">
        <v>186</v>
      </c>
      <c r="E520" t="s">
        <v>47</v>
      </c>
      <c r="F520" s="4">
        <f>VLOOKUP(A520,'[1]Jan 23 - Jun 23'!$A$4:$K$591,11,FALSE)</f>
        <v>33777.129999999997</v>
      </c>
      <c r="G520" s="4">
        <v>0</v>
      </c>
      <c r="I520" s="5">
        <f t="shared" si="33"/>
        <v>33777.129999999997</v>
      </c>
      <c r="J520">
        <f>VLOOKUP(A520,'[2]2022 FS'!$A$5:$J$631,10,FALSE)</f>
        <v>9935</v>
      </c>
    </row>
    <row r="521" spans="1:10" outlineLevel="2" x14ac:dyDescent="0.3">
      <c r="A521" t="str">
        <f t="shared" si="32"/>
        <v>80100603120</v>
      </c>
      <c r="B521">
        <v>80100</v>
      </c>
      <c r="C521">
        <v>603120</v>
      </c>
      <c r="D521" t="s">
        <v>195</v>
      </c>
      <c r="E521" t="s">
        <v>47</v>
      </c>
      <c r="F521" s="4">
        <f>VLOOKUP(A521,'[1]Jan 23 - Jun 23'!$A$4:$K$591,11,FALSE)</f>
        <v>6250</v>
      </c>
      <c r="G521" s="4">
        <f>VLOOKUP(A521,'[1]Jul 23 - Dec 23'!$A$4:$I$477,9,FALSE)</f>
        <v>7650</v>
      </c>
      <c r="I521" s="5">
        <f t="shared" si="33"/>
        <v>13900</v>
      </c>
      <c r="J521">
        <f>VLOOKUP(A521,'[2]2022 FS'!$A$5:$J$631,10,FALSE)</f>
        <v>9935</v>
      </c>
    </row>
    <row r="522" spans="1:10" outlineLevel="2" x14ac:dyDescent="0.3">
      <c r="A522" t="str">
        <f t="shared" si="32"/>
        <v>80100605620</v>
      </c>
      <c r="B522">
        <v>80100</v>
      </c>
      <c r="C522">
        <v>605620</v>
      </c>
      <c r="D522" t="s">
        <v>198</v>
      </c>
      <c r="E522" t="s">
        <v>47</v>
      </c>
      <c r="F522" s="4">
        <f>VLOOKUP(A522,'[1]Jan 23 - Jun 23'!$A$4:$K$591,11,FALSE)</f>
        <v>18144.490000000002</v>
      </c>
      <c r="G522" s="4">
        <f>VLOOKUP(A522,'[1]Jul 23 - Dec 23'!$A$4:$I$477,9,FALSE)</f>
        <v>13032.14</v>
      </c>
      <c r="I522" s="5">
        <f t="shared" si="33"/>
        <v>31176.63</v>
      </c>
      <c r="J522">
        <f>VLOOKUP(A522,'[2]2022 FS'!$A$5:$J$631,10,FALSE)</f>
        <v>9935</v>
      </c>
    </row>
    <row r="523" spans="1:10" outlineLevel="2" x14ac:dyDescent="0.3">
      <c r="A523" t="str">
        <f t="shared" si="32"/>
        <v>80100605630</v>
      </c>
      <c r="B523">
        <v>80100</v>
      </c>
      <c r="C523">
        <v>605630</v>
      </c>
      <c r="D523" t="s">
        <v>199</v>
      </c>
      <c r="E523" t="s">
        <v>47</v>
      </c>
      <c r="F523" s="4">
        <f>VLOOKUP(A523,'[1]Jan 23 - Jun 23'!$A$4:$K$591,11,FALSE)</f>
        <v>4681.99</v>
      </c>
      <c r="G523" s="4">
        <v>0</v>
      </c>
      <c r="I523" s="5">
        <f t="shared" si="33"/>
        <v>4681.99</v>
      </c>
      <c r="J523">
        <f>VLOOKUP(A523,'[2]2022 FS'!$A$5:$J$631,10,FALSE)</f>
        <v>9935</v>
      </c>
    </row>
    <row r="524" spans="1:10" outlineLevel="2" x14ac:dyDescent="0.3">
      <c r="A524" t="str">
        <f t="shared" si="32"/>
        <v>80100605670</v>
      </c>
      <c r="B524">
        <v>80100</v>
      </c>
      <c r="C524">
        <v>605670</v>
      </c>
      <c r="D524" t="s">
        <v>201</v>
      </c>
      <c r="E524" t="s">
        <v>47</v>
      </c>
      <c r="F524" s="4">
        <f>VLOOKUP(A524,'[1]Jan 23 - Jun 23'!$A$4:$K$591,11,FALSE)</f>
        <v>-10380.69</v>
      </c>
      <c r="G524" s="4">
        <v>0</v>
      </c>
      <c r="I524" s="5">
        <f t="shared" si="33"/>
        <v>-10380.69</v>
      </c>
      <c r="J524">
        <f>VLOOKUP(A524,'[2]2022 FS'!$A$5:$J$631,10,FALSE)</f>
        <v>9935</v>
      </c>
    </row>
    <row r="525" spans="1:10" outlineLevel="2" x14ac:dyDescent="0.3">
      <c r="A525" t="str">
        <f t="shared" si="32"/>
        <v>80100608000</v>
      </c>
      <c r="B525">
        <v>80100</v>
      </c>
      <c r="C525">
        <v>608000</v>
      </c>
      <c r="D525" t="s">
        <v>216</v>
      </c>
      <c r="E525" t="s">
        <v>47</v>
      </c>
      <c r="F525" s="4">
        <f>VLOOKUP(A525,'[1]Jan 23 - Jun 23'!$A$4:$K$591,11,FALSE)</f>
        <v>9608.9500000000007</v>
      </c>
      <c r="G525" s="4">
        <f>VLOOKUP(A525,'[1]Jul 23 - Dec 23'!$A$4:$I$477,9,FALSE)</f>
        <v>9794.2199999999993</v>
      </c>
      <c r="I525" s="5">
        <f t="shared" si="33"/>
        <v>19403.169999999998</v>
      </c>
      <c r="J525">
        <f>VLOOKUP(A525,'[2]2022 FS'!$A$5:$J$631,10,FALSE)</f>
        <v>9935</v>
      </c>
    </row>
    <row r="526" spans="1:10" outlineLevel="2" x14ac:dyDescent="0.3">
      <c r="A526" t="str">
        <f t="shared" si="32"/>
        <v>80100608880</v>
      </c>
      <c r="B526">
        <v>80100</v>
      </c>
      <c r="C526">
        <v>608880</v>
      </c>
      <c r="D526" t="s">
        <v>246</v>
      </c>
      <c r="E526" t="s">
        <v>47</v>
      </c>
      <c r="F526" s="4">
        <f>VLOOKUP(A526,'[1]Jan 23 - Jun 23'!$A$4:$K$591,11,FALSE)</f>
        <v>5949.55</v>
      </c>
      <c r="G526" s="4">
        <f>VLOOKUP(A526,'[1]Jul 23 - Dec 23'!$A$4:$I$477,9,FALSE)</f>
        <v>8110.36</v>
      </c>
      <c r="I526" s="5">
        <f t="shared" si="33"/>
        <v>14059.91</v>
      </c>
      <c r="J526">
        <f>VLOOKUP(A526,'[2]2022 FS'!$A$5:$J$631,10,FALSE)</f>
        <v>9935</v>
      </c>
    </row>
    <row r="527" spans="1:10" outlineLevel="2" x14ac:dyDescent="0.3">
      <c r="A527" t="str">
        <f t="shared" si="32"/>
        <v>80100608890</v>
      </c>
      <c r="B527">
        <v>80100</v>
      </c>
      <c r="C527">
        <v>608890</v>
      </c>
      <c r="D527" t="s">
        <v>211</v>
      </c>
      <c r="E527" t="s">
        <v>47</v>
      </c>
      <c r="F527" s="4">
        <f>VLOOKUP(A527,'[1]Jan 23 - Jun 23'!$A$4:$K$591,11,FALSE)</f>
        <v>4782.78</v>
      </c>
      <c r="G527" s="4">
        <f>VLOOKUP(A527,'[1]Jul 23 - Dec 23'!$A$4:$I$477,9,FALSE)</f>
        <v>5104.9799999999996</v>
      </c>
      <c r="I527" s="5">
        <f t="shared" si="33"/>
        <v>9887.7599999999984</v>
      </c>
      <c r="J527">
        <f>VLOOKUP(A527,'[2]2022 FS'!$A$5:$J$631,10,FALSE)</f>
        <v>9935</v>
      </c>
    </row>
    <row r="528" spans="1:10" outlineLevel="2" x14ac:dyDescent="0.3">
      <c r="A528" t="str">
        <f t="shared" si="32"/>
        <v>80100612990</v>
      </c>
      <c r="B528">
        <v>80100</v>
      </c>
      <c r="C528">
        <v>612990</v>
      </c>
      <c r="D528" t="s">
        <v>251</v>
      </c>
      <c r="E528" t="s">
        <v>47</v>
      </c>
      <c r="F528" s="4">
        <f>VLOOKUP(A528,'[1]Jan 23 - Jun 23'!$A$4:$K$591,11,FALSE)</f>
        <v>25.89</v>
      </c>
      <c r="G528" s="4">
        <v>0</v>
      </c>
      <c r="I528" s="5">
        <f t="shared" si="33"/>
        <v>25.89</v>
      </c>
      <c r="J528">
        <f>VLOOKUP(A528,'[2]2022 FS'!$A$5:$J$631,10,FALSE)</f>
        <v>9935</v>
      </c>
    </row>
    <row r="529" spans="1:10" outlineLevel="2" x14ac:dyDescent="0.3">
      <c r="A529" t="str">
        <f t="shared" si="32"/>
        <v>80100614420</v>
      </c>
      <c r="B529">
        <v>80100</v>
      </c>
      <c r="C529">
        <v>614420</v>
      </c>
      <c r="D529" t="s">
        <v>255</v>
      </c>
      <c r="E529" t="s">
        <v>47</v>
      </c>
      <c r="F529" s="4">
        <f>VLOOKUP(A529,'[1]Jan 23 - Jun 23'!$A$4:$K$591,11,FALSE)</f>
        <v>5300</v>
      </c>
      <c r="G529" s="4">
        <f>VLOOKUP(A529,'[1]Jul 23 - Dec 23'!$A$4:$I$477,9,FALSE)</f>
        <v>6647.88</v>
      </c>
      <c r="I529" s="5">
        <f t="shared" si="33"/>
        <v>11947.880000000001</v>
      </c>
      <c r="J529">
        <f>VLOOKUP(A529,'[2]2022 FS'!$A$5:$J$631,10,FALSE)</f>
        <v>9935</v>
      </c>
    </row>
    <row r="530" spans="1:10" outlineLevel="2" x14ac:dyDescent="0.3">
      <c r="A530" t="str">
        <f t="shared" si="32"/>
        <v>80100626220</v>
      </c>
      <c r="B530">
        <v>80100</v>
      </c>
      <c r="C530">
        <v>626220</v>
      </c>
      <c r="D530" t="s">
        <v>335</v>
      </c>
      <c r="E530" t="s">
        <v>47</v>
      </c>
      <c r="F530" s="4">
        <f>VLOOKUP(A530,'[1]Jan 23 - Jun 23'!$A$4:$K$591,11,FALSE)</f>
        <v>-10293.89</v>
      </c>
      <c r="G530" s="4">
        <v>0</v>
      </c>
      <c r="I530" s="5">
        <f t="shared" si="33"/>
        <v>-10293.89</v>
      </c>
      <c r="J530">
        <f>VLOOKUP(A530,'[2]2022 FS'!$A$5:$J$631,10,FALSE)</f>
        <v>9935</v>
      </c>
    </row>
    <row r="531" spans="1:10" outlineLevel="2" x14ac:dyDescent="0.3">
      <c r="A531" t="str">
        <f t="shared" si="32"/>
        <v>80100626500</v>
      </c>
      <c r="B531">
        <v>80100</v>
      </c>
      <c r="C531">
        <v>626500</v>
      </c>
      <c r="D531" t="s">
        <v>336</v>
      </c>
      <c r="E531" t="s">
        <v>47</v>
      </c>
      <c r="F531" s="4">
        <f>VLOOKUP(A531,'[1]Jan 23 - Jun 23'!$A$4:$K$591,11,FALSE)</f>
        <v>1304.25</v>
      </c>
      <c r="G531" s="4">
        <f>VLOOKUP(A531,'[1]Jul 23 - Dec 23'!$A$4:$I$477,9,FALSE)</f>
        <v>1550.26</v>
      </c>
      <c r="I531" s="5">
        <f t="shared" si="33"/>
        <v>2854.51</v>
      </c>
      <c r="J531">
        <f>VLOOKUP(A531,'[2]2022 FS'!$A$5:$J$631,10,FALSE)</f>
        <v>9935</v>
      </c>
    </row>
    <row r="532" spans="1:10" outlineLevel="2" x14ac:dyDescent="0.3">
      <c r="A532" t="str">
        <f t="shared" si="32"/>
        <v>80000626510</v>
      </c>
      <c r="B532">
        <v>80000</v>
      </c>
      <c r="C532">
        <v>626510</v>
      </c>
      <c r="D532" t="s">
        <v>337</v>
      </c>
      <c r="E532" t="s">
        <v>17</v>
      </c>
      <c r="F532" s="4">
        <v>0</v>
      </c>
      <c r="G532" s="4">
        <f>VLOOKUP(A532,'[1]Jul 23 - Dec 23'!$A$4:$I$477,9,FALSE)</f>
        <v>22.88</v>
      </c>
      <c r="I532" s="5">
        <f t="shared" si="33"/>
        <v>22.88</v>
      </c>
      <c r="J532">
        <v>9935</v>
      </c>
    </row>
    <row r="533" spans="1:10" outlineLevel="2" x14ac:dyDescent="0.3">
      <c r="A533" t="str">
        <f t="shared" si="32"/>
        <v>80010626550</v>
      </c>
      <c r="B533">
        <v>80010</v>
      </c>
      <c r="C533">
        <v>626550</v>
      </c>
      <c r="D533" t="s">
        <v>338</v>
      </c>
      <c r="E533" t="s">
        <v>31</v>
      </c>
      <c r="F533" s="4">
        <f>VLOOKUP(A533,'[1]Jan 23 - Jun 23'!$A$4:$K$591,11,FALSE)</f>
        <v>500</v>
      </c>
      <c r="G533" s="4">
        <v>0</v>
      </c>
      <c r="I533" s="5">
        <f t="shared" si="33"/>
        <v>500</v>
      </c>
      <c r="J533">
        <v>9935</v>
      </c>
    </row>
    <row r="534" spans="1:10" outlineLevel="2" x14ac:dyDescent="0.3">
      <c r="A534" t="str">
        <f t="shared" si="32"/>
        <v>80100626550</v>
      </c>
      <c r="B534">
        <v>80100</v>
      </c>
      <c r="C534">
        <v>626550</v>
      </c>
      <c r="D534" t="s">
        <v>338</v>
      </c>
      <c r="E534" t="s">
        <v>47</v>
      </c>
      <c r="F534" s="4">
        <f>VLOOKUP(A534,'[1]Jan 23 - Jun 23'!$A$4:$K$591,11,FALSE)</f>
        <v>47275.59</v>
      </c>
      <c r="G534" s="4">
        <f>VLOOKUP(A534,'[1]Jul 23 - Dec 23'!$A$4:$I$477,9,FALSE)</f>
        <v>101894.32</v>
      </c>
      <c r="I534" s="5">
        <f t="shared" si="33"/>
        <v>149169.91</v>
      </c>
      <c r="J534">
        <f>VLOOKUP(A534,'[2]2022 FS'!$A$5:$J$631,10,FALSE)</f>
        <v>9935</v>
      </c>
    </row>
    <row r="535" spans="1:10" outlineLevel="2" x14ac:dyDescent="0.3">
      <c r="A535" t="str">
        <f t="shared" si="32"/>
        <v>80010626560</v>
      </c>
      <c r="B535">
        <v>80010</v>
      </c>
      <c r="C535">
        <v>626560</v>
      </c>
      <c r="D535" t="s">
        <v>339</v>
      </c>
      <c r="E535" t="s">
        <v>31</v>
      </c>
      <c r="F535" s="4">
        <v>0</v>
      </c>
      <c r="G535" s="4">
        <f>VLOOKUP(A535,'[1]Jul 23 - Dec 23'!$A$4:$I$477,9,FALSE)</f>
        <v>50</v>
      </c>
      <c r="I535" s="5">
        <f t="shared" si="33"/>
        <v>50</v>
      </c>
      <c r="J535">
        <v>9935</v>
      </c>
    </row>
    <row r="536" spans="1:10" outlineLevel="2" x14ac:dyDescent="0.3">
      <c r="A536" t="str">
        <f t="shared" si="32"/>
        <v>80100626560</v>
      </c>
      <c r="B536">
        <v>80100</v>
      </c>
      <c r="C536">
        <v>626560</v>
      </c>
      <c r="D536" t="s">
        <v>339</v>
      </c>
      <c r="E536" t="s">
        <v>47</v>
      </c>
      <c r="F536" s="4">
        <v>0</v>
      </c>
      <c r="G536" s="4">
        <f>VLOOKUP(A536,'[1]Jul 23 - Dec 23'!$A$4:$I$477,9,FALSE)</f>
        <v>1029.3</v>
      </c>
      <c r="I536" s="5">
        <f t="shared" si="33"/>
        <v>1029.3</v>
      </c>
      <c r="J536">
        <v>9935</v>
      </c>
    </row>
    <row r="537" spans="1:10" outlineLevel="2" x14ac:dyDescent="0.3">
      <c r="A537" t="str">
        <f t="shared" si="32"/>
        <v>80100663050</v>
      </c>
      <c r="B537">
        <v>80100</v>
      </c>
      <c r="C537">
        <v>663050</v>
      </c>
      <c r="D537" t="s">
        <v>293</v>
      </c>
      <c r="E537" t="s">
        <v>47</v>
      </c>
      <c r="F537" s="4">
        <f>VLOOKUP(A537,'[1]Jan 23 - Jun 23'!$A$4:$K$591,11,FALSE)</f>
        <v>264.35000000000002</v>
      </c>
      <c r="G537" s="4">
        <f>VLOOKUP(A537,'[1]Jul 23 - Dec 23'!$A$4:$I$477,9,FALSE)</f>
        <v>498.05</v>
      </c>
      <c r="I537" s="5">
        <f t="shared" si="33"/>
        <v>762.40000000000009</v>
      </c>
      <c r="J537">
        <f>VLOOKUP(A537,'[2]2022 FS'!$A$5:$J$631,10,FALSE)</f>
        <v>9935</v>
      </c>
    </row>
    <row r="538" spans="1:10" outlineLevel="2" x14ac:dyDescent="0.3">
      <c r="A538" t="str">
        <f t="shared" si="32"/>
        <v>80100663090</v>
      </c>
      <c r="B538">
        <v>80100</v>
      </c>
      <c r="C538">
        <v>663090</v>
      </c>
      <c r="D538" t="s">
        <v>295</v>
      </c>
      <c r="E538" t="s">
        <v>47</v>
      </c>
      <c r="F538" s="4">
        <f>VLOOKUP(A538,'[1]Jan 23 - Jun 23'!$A$4:$K$591,11,FALSE)</f>
        <v>3847.11</v>
      </c>
      <c r="G538" s="4">
        <f>VLOOKUP(A538,'[1]Jul 23 - Dec 23'!$A$4:$I$477,9,FALSE)</f>
        <v>4378.33</v>
      </c>
      <c r="I538" s="5">
        <f t="shared" si="33"/>
        <v>8225.44</v>
      </c>
      <c r="J538">
        <f>VLOOKUP(A538,'[2]2022 FS'!$A$5:$J$631,10,FALSE)</f>
        <v>9935</v>
      </c>
    </row>
    <row r="539" spans="1:10" outlineLevel="2" x14ac:dyDescent="0.3">
      <c r="A539" t="str">
        <f t="shared" si="32"/>
        <v>80100663100</v>
      </c>
      <c r="B539">
        <v>80100</v>
      </c>
      <c r="C539">
        <v>663100</v>
      </c>
      <c r="D539" t="s">
        <v>296</v>
      </c>
      <c r="E539" t="s">
        <v>47</v>
      </c>
      <c r="F539" s="4">
        <f>VLOOKUP(A539,'[1]Jan 23 - Jun 23'!$A$4:$K$591,11,FALSE)</f>
        <v>112.49</v>
      </c>
      <c r="G539" s="4">
        <f>VLOOKUP(A539,'[1]Jul 23 - Dec 23'!$A$4:$I$477,9,FALSE)</f>
        <v>59.94</v>
      </c>
      <c r="I539" s="5">
        <f t="shared" si="33"/>
        <v>172.43</v>
      </c>
      <c r="J539">
        <f>VLOOKUP(A539,'[2]2022 FS'!$A$5:$J$631,10,FALSE)</f>
        <v>9935</v>
      </c>
    </row>
    <row r="540" spans="1:10" outlineLevel="2" x14ac:dyDescent="0.3">
      <c r="A540" t="str">
        <f t="shared" si="32"/>
        <v>80100663110</v>
      </c>
      <c r="B540">
        <v>80100</v>
      </c>
      <c r="C540">
        <v>663110</v>
      </c>
      <c r="D540" t="s">
        <v>297</v>
      </c>
      <c r="E540" t="s">
        <v>47</v>
      </c>
      <c r="F540" s="4">
        <f>VLOOKUP(A540,'[1]Jan 23 - Jun 23'!$A$4:$K$591,11,FALSE)</f>
        <v>0</v>
      </c>
      <c r="G540" s="4">
        <f>VLOOKUP(A540,'[1]Jul 23 - Dec 23'!$A$4:$I$477,9,FALSE)</f>
        <v>8.7899999999999991</v>
      </c>
      <c r="I540" s="5">
        <f t="shared" si="33"/>
        <v>8.7899999999999991</v>
      </c>
      <c r="J540">
        <f>VLOOKUP(A540,'[2]2022 FS'!$A$5:$J$631,10,FALSE)</f>
        <v>9935</v>
      </c>
    </row>
    <row r="541" spans="1:10" outlineLevel="1" x14ac:dyDescent="0.3">
      <c r="F541" s="4"/>
      <c r="G541" s="4"/>
      <c r="I541" s="5">
        <f>SUBTOTAL(9,I519:I540)</f>
        <v>450651.55999999994</v>
      </c>
      <c r="J541" s="6" t="s">
        <v>340</v>
      </c>
    </row>
    <row r="542" spans="1:10" x14ac:dyDescent="0.3">
      <c r="F542" s="4"/>
      <c r="G542" s="4"/>
      <c r="I542" s="5">
        <f>SUBTOTAL(9,I5:I540)</f>
        <v>1.3421115596656819E-7</v>
      </c>
      <c r="J542" s="6" t="s">
        <v>341</v>
      </c>
    </row>
    <row r="543" spans="1:10" x14ac:dyDescent="0.3">
      <c r="H543" s="7"/>
    </row>
    <row r="545" spans="1:1" x14ac:dyDescent="0.3">
      <c r="A545" s="6" t="s">
        <v>342</v>
      </c>
    </row>
    <row r="546" spans="1:1" x14ac:dyDescent="0.3">
      <c r="A546" t="s">
        <v>343</v>
      </c>
    </row>
    <row r="547" spans="1:1" x14ac:dyDescent="0.3">
      <c r="A547" t="s">
        <v>344</v>
      </c>
    </row>
    <row r="548" spans="1:1" x14ac:dyDescent="0.3">
      <c r="A548" t="s">
        <v>345</v>
      </c>
    </row>
  </sheetData>
  <mergeCells count="3">
    <mergeCell ref="A1:I1"/>
    <mergeCell ref="A2:I2"/>
    <mergeCell ref="A3:I3"/>
  </mergeCells>
  <pageMargins left="0.7" right="0.7" top="0.75" bottom="0.75" header="0.3" footer="0.3"/>
  <pageSetup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D247D-E9A0-4627-BB7A-8577F4D264C0}">
  <dimension ref="A1:L291"/>
  <sheetViews>
    <sheetView topLeftCell="B2" workbookViewId="0">
      <selection activeCell="C60" sqref="C60"/>
    </sheetView>
  </sheetViews>
  <sheetFormatPr defaultColWidth="9.109375" defaultRowHeight="13.2" outlineLevelRow="2" x14ac:dyDescent="0.25"/>
  <cols>
    <col min="1" max="1" width="65.109375" style="11" hidden="1" customWidth="1"/>
    <col min="2" max="2" width="10.6640625" style="11" customWidth="1"/>
    <col min="3" max="3" width="35.6640625" style="11" customWidth="1"/>
    <col min="4" max="4" width="0.88671875" style="11" customWidth="1"/>
    <col min="5" max="10" width="16.6640625" style="17" customWidth="1"/>
    <col min="11" max="11" width="1.6640625" style="11" customWidth="1"/>
    <col min="12" max="16384" width="9.109375" style="11"/>
  </cols>
  <sheetData>
    <row r="1" spans="1:11" ht="51" hidden="1" customHeight="1" x14ac:dyDescent="0.25">
      <c r="A1" s="11" t="s">
        <v>346</v>
      </c>
      <c r="B1" s="12" t="s">
        <v>347</v>
      </c>
      <c r="C1" s="13" t="s">
        <v>348</v>
      </c>
      <c r="E1" s="14" t="s">
        <v>349</v>
      </c>
      <c r="F1" s="14" t="s">
        <v>350</v>
      </c>
      <c r="G1" s="15" t="s">
        <v>351</v>
      </c>
      <c r="H1" s="14" t="s">
        <v>352</v>
      </c>
      <c r="I1" s="14" t="s">
        <v>353</v>
      </c>
      <c r="J1" s="15" t="s">
        <v>351</v>
      </c>
    </row>
    <row r="2" spans="1:11" x14ac:dyDescent="0.25">
      <c r="B2" s="16" t="str">
        <f>IF(ISNA(nvs_SFV_BU),IF(NvsReqBUOnly="VN","Undetermined BU Structure",nvs_RBU&amp;" - "&amp;nvs_RBN),IF(nvs_SFV_BU&lt;&gt;"Error",nvs_SFV_BU &amp; " - " &amp; nvs_SFD_BU,IF(NvsReqBUOnly="VY",nvs_RBU&amp;" - "&amp;nvs_RBN,"Undetermined BU Structure")))</f>
        <v>SENCONS - TH Senior Communities</v>
      </c>
      <c r="F2" s="18"/>
      <c r="I2" s="18"/>
      <c r="K2" s="19" t="str">
        <f>"Run Time: " &amp; TEXT(nvs_ENDTIME,"h:mm AM/PM")</f>
        <v>Run Time: 9:50 AM</v>
      </c>
    </row>
    <row r="3" spans="1:11" x14ac:dyDescent="0.25">
      <c r="B3" s="20" t="s">
        <v>354</v>
      </c>
      <c r="F3" s="18"/>
      <c r="I3" s="18"/>
      <c r="K3" s="19" t="str">
        <f>"Run Date: " &amp; TEXT(nvs_ENDTIME,"mmm dd, yyyy")</f>
        <v>Run Date: Feb 29, 2024</v>
      </c>
    </row>
    <row r="4" spans="1:11" x14ac:dyDescent="0.25">
      <c r="B4" s="16" t="s">
        <v>355</v>
      </c>
      <c r="F4" s="18"/>
      <c r="I4" s="18"/>
      <c r="K4" s="19" t="str">
        <f>"Template: " &amp; nvs_LYN</f>
        <v>Template: SYS_BS01_ACT_CMPMPYE</v>
      </c>
    </row>
    <row r="5" spans="1:11" x14ac:dyDescent="0.25">
      <c r="B5" s="16" t="str">
        <f>"As of " &amp;TEXT(nvs_ASD,"mmmm dd, yyyy")</f>
        <v>As of December 31, 2023</v>
      </c>
      <c r="K5" s="19" t="str">
        <f>"Operator: " &amp; nvs_OPR</f>
        <v>Operator: VKHG3566</v>
      </c>
    </row>
    <row r="6" spans="1:11" x14ac:dyDescent="0.25">
      <c r="B6" s="13" t="s">
        <v>356</v>
      </c>
      <c r="K6" s="19"/>
    </row>
    <row r="7" spans="1:11" x14ac:dyDescent="0.25">
      <c r="B7" s="13"/>
      <c r="E7" s="21" t="s">
        <v>357</v>
      </c>
      <c r="F7" s="21" t="s">
        <v>357</v>
      </c>
      <c r="H7" s="21" t="s">
        <v>358</v>
      </c>
      <c r="I7" s="21" t="s">
        <v>358</v>
      </c>
      <c r="K7" s="19"/>
    </row>
    <row r="8" spans="1:11" x14ac:dyDescent="0.25">
      <c r="B8" s="13"/>
      <c r="E8" s="21" t="s">
        <v>359</v>
      </c>
      <c r="F8" s="21" t="s">
        <v>360</v>
      </c>
      <c r="G8" s="21" t="s">
        <v>361</v>
      </c>
      <c r="H8" s="21" t="s">
        <v>359</v>
      </c>
      <c r="I8" s="21" t="s">
        <v>362</v>
      </c>
      <c r="J8" s="21" t="s">
        <v>363</v>
      </c>
      <c r="K8" s="22"/>
    </row>
    <row r="9" spans="1:11" x14ac:dyDescent="0.25">
      <c r="C9" s="23" t="str">
        <f>IF(control_tot_check &gt;15,"Control Totals Out of Balance","")</f>
        <v/>
      </c>
      <c r="D9" s="24"/>
      <c r="E9" s="21" t="str">
        <f>TEXT(DATE(YEAR(nvs_ASD),MONTH(nvs_ASD)+1,0),"mm/dd/yy")</f>
        <v>12/31/23</v>
      </c>
      <c r="F9" s="21" t="str">
        <f>TEXT(DATE(YEAR(nvs_ASD),MONTH(nvs_ASD),0),"mm/dd/yy")</f>
        <v>11/30/23</v>
      </c>
      <c r="G9" s="21" t="s">
        <v>364</v>
      </c>
      <c r="H9" s="21" t="str">
        <f>TEXT(DATE(YEAR(nvs_ASD)-1,MONTH(nvs_ASD)+1,0),"mm/dd/yy")</f>
        <v>12/31/22</v>
      </c>
      <c r="I9" s="25" t="str">
        <f>TEXT(IF(MONTH(nvs_ASD)&gt;6,DATE(YEAR(nvs_ASD),6,30),DATE(YEAR(nvs_ASD)-1,6,30)),"mm/dd/yy")</f>
        <v>06/30/23</v>
      </c>
      <c r="J9" s="21" t="s">
        <v>364</v>
      </c>
    </row>
    <row r="10" spans="1:11" x14ac:dyDescent="0.25">
      <c r="C10" s="23"/>
      <c r="D10" s="24"/>
      <c r="E10" s="21"/>
      <c r="F10" s="25"/>
      <c r="G10" s="21"/>
      <c r="H10" s="21"/>
      <c r="I10" s="25"/>
      <c r="J10" s="21"/>
    </row>
    <row r="11" spans="1:11" x14ac:dyDescent="0.25">
      <c r="B11" s="26" t="s">
        <v>365</v>
      </c>
      <c r="C11" s="26"/>
      <c r="E11" s="27"/>
      <c r="F11" s="27"/>
      <c r="H11" s="27"/>
      <c r="I11" s="27"/>
    </row>
    <row r="12" spans="1:11" ht="14.4" x14ac:dyDescent="0.3">
      <c r="A12"/>
      <c r="B12" s="26" t="s">
        <v>366</v>
      </c>
      <c r="C12" s="26"/>
      <c r="D12" s="26"/>
      <c r="E12" s="28"/>
      <c r="F12" s="28"/>
      <c r="G12"/>
      <c r="H12" s="28"/>
      <c r="I12" s="28"/>
      <c r="J12"/>
    </row>
    <row r="13" spans="1:11" hidden="1" outlineLevel="1" x14ac:dyDescent="0.25">
      <c r="A13" s="11" t="s">
        <v>367</v>
      </c>
      <c r="B13" s="12" t="s">
        <v>368</v>
      </c>
      <c r="C13" s="13" t="s">
        <v>369</v>
      </c>
      <c r="E13" s="14">
        <v>67162.44</v>
      </c>
      <c r="F13" s="14">
        <v>67162.44</v>
      </c>
      <c r="G13" s="15">
        <f t="shared" ref="G13:G71" si="0">+E13-F13</f>
        <v>0</v>
      </c>
      <c r="H13" s="14">
        <v>67089.77</v>
      </c>
      <c r="I13" s="14">
        <v>65721.84</v>
      </c>
      <c r="J13" s="15">
        <f t="shared" ref="J13:J71" si="1">+E13-I13</f>
        <v>1440.6000000000058</v>
      </c>
    </row>
    <row r="14" spans="1:11" hidden="1" outlineLevel="1" x14ac:dyDescent="0.25">
      <c r="A14" s="11" t="s">
        <v>370</v>
      </c>
      <c r="B14" s="12" t="s">
        <v>371</v>
      </c>
      <c r="C14" s="13" t="s">
        <v>372</v>
      </c>
      <c r="E14" s="14">
        <v>92816157.730000004</v>
      </c>
      <c r="F14" s="14">
        <v>92045521.549999997</v>
      </c>
      <c r="G14" s="15">
        <f t="shared" si="0"/>
        <v>770636.18000000715</v>
      </c>
      <c r="H14" s="14">
        <v>90814100.909999996</v>
      </c>
      <c r="I14" s="14">
        <v>93785779.730000004</v>
      </c>
      <c r="J14" s="15">
        <f t="shared" si="1"/>
        <v>-969622</v>
      </c>
    </row>
    <row r="15" spans="1:11" hidden="1" outlineLevel="1" x14ac:dyDescent="0.25">
      <c r="A15" s="11" t="s">
        <v>373</v>
      </c>
      <c r="B15" s="12" t="s">
        <v>374</v>
      </c>
      <c r="C15" s="13" t="s">
        <v>375</v>
      </c>
      <c r="E15" s="14">
        <v>0</v>
      </c>
      <c r="F15" s="14">
        <v>0</v>
      </c>
      <c r="G15" s="15">
        <f t="shared" si="0"/>
        <v>0</v>
      </c>
      <c r="H15" s="14">
        <v>10221.51</v>
      </c>
      <c r="I15" s="14">
        <v>5221.51</v>
      </c>
      <c r="J15" s="15">
        <f t="shared" si="1"/>
        <v>-5221.51</v>
      </c>
    </row>
    <row r="16" spans="1:11" hidden="1" outlineLevel="1" x14ac:dyDescent="0.25">
      <c r="A16" s="11" t="s">
        <v>376</v>
      </c>
      <c r="B16" s="12" t="s">
        <v>377</v>
      </c>
      <c r="C16" s="13" t="s">
        <v>378</v>
      </c>
      <c r="E16" s="14">
        <v>-92509088.909999996</v>
      </c>
      <c r="F16" s="14">
        <v>-91746743.390000001</v>
      </c>
      <c r="G16" s="15">
        <f t="shared" si="0"/>
        <v>-762345.51999999583</v>
      </c>
      <c r="H16" s="14">
        <v>-90302165.430000007</v>
      </c>
      <c r="I16" s="14">
        <v>-93848616.450000003</v>
      </c>
      <c r="J16" s="15">
        <f t="shared" si="1"/>
        <v>1339527.5400000066</v>
      </c>
    </row>
    <row r="17" spans="1:10" hidden="1" outlineLevel="1" x14ac:dyDescent="0.25">
      <c r="A17" s="11" t="s">
        <v>379</v>
      </c>
      <c r="B17" s="12" t="s">
        <v>380</v>
      </c>
      <c r="C17" s="13" t="s">
        <v>13</v>
      </c>
      <c r="E17" s="14">
        <v>366602.53</v>
      </c>
      <c r="F17" s="14">
        <v>305494.43</v>
      </c>
      <c r="G17" s="15">
        <f t="shared" si="0"/>
        <v>61108.100000000035</v>
      </c>
      <c r="H17" s="14">
        <v>583266.05000000005</v>
      </c>
      <c r="I17" s="14">
        <v>378764.71</v>
      </c>
      <c r="J17" s="15">
        <f t="shared" si="1"/>
        <v>-12162.179999999993</v>
      </c>
    </row>
    <row r="18" spans="1:10" collapsed="1" x14ac:dyDescent="0.25">
      <c r="A18" s="11" t="s">
        <v>381</v>
      </c>
      <c r="B18" s="29" t="s">
        <v>382</v>
      </c>
      <c r="C18" s="30"/>
      <c r="D18" s="30"/>
      <c r="E18" s="31">
        <v>740833.79000000539</v>
      </c>
      <c r="F18" s="31">
        <v>671435.02999999397</v>
      </c>
      <c r="G18" s="17">
        <f t="shared" si="0"/>
        <v>69398.760000011418</v>
      </c>
      <c r="H18" s="31">
        <v>1172512.8099999905</v>
      </c>
      <c r="I18" s="31">
        <v>386871.34000001015</v>
      </c>
      <c r="J18" s="17">
        <f t="shared" si="1"/>
        <v>353962.44999999524</v>
      </c>
    </row>
    <row r="19" spans="1:10" hidden="1" outlineLevel="1" x14ac:dyDescent="0.25">
      <c r="A19" s="11" t="s">
        <v>383</v>
      </c>
      <c r="B19" s="12" t="s">
        <v>384</v>
      </c>
      <c r="C19" s="13" t="s">
        <v>16</v>
      </c>
      <c r="E19" s="14">
        <v>501847.16000000003</v>
      </c>
      <c r="F19" s="14">
        <v>6072388.6200000001</v>
      </c>
      <c r="G19" s="15">
        <f t="shared" si="0"/>
        <v>-5570541.46</v>
      </c>
      <c r="H19" s="14">
        <v>18854673.289999999</v>
      </c>
      <c r="I19" s="14">
        <v>14011319.619999999</v>
      </c>
      <c r="J19" s="15">
        <f t="shared" si="1"/>
        <v>-13509472.459999999</v>
      </c>
    </row>
    <row r="20" spans="1:10" hidden="1" outlineLevel="1" x14ac:dyDescent="0.25">
      <c r="A20" s="11" t="s">
        <v>385</v>
      </c>
      <c r="B20" s="12" t="s">
        <v>386</v>
      </c>
      <c r="C20" s="13" t="s">
        <v>18</v>
      </c>
      <c r="E20" s="14">
        <v>12441598.880000001</v>
      </c>
      <c r="F20" s="14">
        <v>11868813.640000001</v>
      </c>
      <c r="G20" s="15">
        <f t="shared" si="0"/>
        <v>572785.24000000022</v>
      </c>
      <c r="H20" s="14">
        <v>10624466.949999999</v>
      </c>
      <c r="I20" s="14">
        <v>11785449.43</v>
      </c>
      <c r="J20" s="15">
        <f t="shared" si="1"/>
        <v>656149.45000000112</v>
      </c>
    </row>
    <row r="21" spans="1:10" hidden="1" outlineLevel="1" x14ac:dyDescent="0.25">
      <c r="A21" s="11" t="s">
        <v>387</v>
      </c>
      <c r="B21" s="12" t="s">
        <v>388</v>
      </c>
      <c r="C21" s="13" t="s">
        <v>389</v>
      </c>
      <c r="E21" s="14">
        <v>101052.71</v>
      </c>
      <c r="F21" s="14">
        <v>101083.25</v>
      </c>
      <c r="G21" s="15">
        <f t="shared" si="0"/>
        <v>-30.539999999993597</v>
      </c>
      <c r="H21" s="14">
        <v>105141.77</v>
      </c>
      <c r="I21" s="14">
        <v>102595.16</v>
      </c>
      <c r="J21" s="15">
        <f t="shared" si="1"/>
        <v>-1542.4499999999971</v>
      </c>
    </row>
    <row r="22" spans="1:10" hidden="1" outlineLevel="1" x14ac:dyDescent="0.25">
      <c r="A22" s="11" t="s">
        <v>390</v>
      </c>
      <c r="B22" s="12" t="s">
        <v>391</v>
      </c>
      <c r="C22" s="13" t="s">
        <v>392</v>
      </c>
      <c r="E22" s="14">
        <v>16914.62</v>
      </c>
      <c r="F22" s="14">
        <v>8298.57</v>
      </c>
      <c r="G22" s="15">
        <f t="shared" si="0"/>
        <v>8616.0499999999993</v>
      </c>
      <c r="H22" s="14">
        <v>10591.37</v>
      </c>
      <c r="I22" s="14">
        <v>11479.49</v>
      </c>
      <c r="J22" s="15">
        <f t="shared" si="1"/>
        <v>5435.1299999999992</v>
      </c>
    </row>
    <row r="23" spans="1:10" collapsed="1" x14ac:dyDescent="0.25">
      <c r="A23" s="11" t="s">
        <v>393</v>
      </c>
      <c r="B23" s="29" t="s">
        <v>394</v>
      </c>
      <c r="C23" s="30"/>
      <c r="D23" s="30"/>
      <c r="E23" s="31">
        <v>13061413.370000001</v>
      </c>
      <c r="F23" s="31">
        <v>18050584.080000002</v>
      </c>
      <c r="G23" s="31">
        <f t="shared" si="0"/>
        <v>-4989170.7100000009</v>
      </c>
      <c r="H23" s="31">
        <v>29594873.379999999</v>
      </c>
      <c r="I23" s="31">
        <v>25910843.699999999</v>
      </c>
      <c r="J23" s="31">
        <f t="shared" si="1"/>
        <v>-12849430.329999998</v>
      </c>
    </row>
    <row r="24" spans="1:10" x14ac:dyDescent="0.25">
      <c r="A24" s="11" t="s">
        <v>395</v>
      </c>
      <c r="B24" s="29" t="s">
        <v>396</v>
      </c>
      <c r="C24" s="30"/>
      <c r="D24" s="30"/>
      <c r="E24" s="31">
        <v>0</v>
      </c>
      <c r="F24" s="31">
        <v>0</v>
      </c>
      <c r="G24" s="31">
        <f t="shared" si="0"/>
        <v>0</v>
      </c>
      <c r="H24" s="31">
        <v>0</v>
      </c>
      <c r="I24" s="31">
        <v>0</v>
      </c>
      <c r="J24" s="31">
        <f t="shared" si="1"/>
        <v>0</v>
      </c>
    </row>
    <row r="25" spans="1:10" outlineLevel="1" x14ac:dyDescent="0.25">
      <c r="A25" s="11" t="s">
        <v>397</v>
      </c>
      <c r="B25" s="32" t="s">
        <v>398</v>
      </c>
      <c r="C25" s="30"/>
      <c r="D25" s="30"/>
      <c r="E25" s="31">
        <v>0</v>
      </c>
      <c r="F25" s="31">
        <v>0</v>
      </c>
      <c r="G25" s="31">
        <f t="shared" si="0"/>
        <v>0</v>
      </c>
      <c r="H25" s="31">
        <v>0</v>
      </c>
      <c r="I25" s="31">
        <v>0</v>
      </c>
      <c r="J25" s="31">
        <f t="shared" si="1"/>
        <v>0</v>
      </c>
    </row>
    <row r="26" spans="1:10" outlineLevel="1" x14ac:dyDescent="0.25">
      <c r="A26" s="11" t="s">
        <v>399</v>
      </c>
      <c r="B26" s="32" t="s">
        <v>400</v>
      </c>
      <c r="C26" s="30"/>
      <c r="D26" s="30"/>
      <c r="E26" s="31">
        <v>0</v>
      </c>
      <c r="F26" s="31">
        <v>0</v>
      </c>
      <c r="G26" s="31">
        <f t="shared" si="0"/>
        <v>0</v>
      </c>
      <c r="H26" s="31">
        <v>0</v>
      </c>
      <c r="I26" s="31">
        <v>0</v>
      </c>
      <c r="J26" s="31">
        <f t="shared" si="1"/>
        <v>0</v>
      </c>
    </row>
    <row r="27" spans="1:10" hidden="1" outlineLevel="2" x14ac:dyDescent="0.25">
      <c r="A27" s="11" t="s">
        <v>401</v>
      </c>
      <c r="B27" s="12" t="s">
        <v>402</v>
      </c>
      <c r="C27" s="13" t="s">
        <v>403</v>
      </c>
      <c r="E27" s="14">
        <v>955823.34</v>
      </c>
      <c r="F27" s="14">
        <v>954493.15</v>
      </c>
      <c r="G27" s="15">
        <f t="shared" si="0"/>
        <v>1330.1899999999441</v>
      </c>
      <c r="H27" s="14">
        <v>1058907.6399999999</v>
      </c>
      <c r="I27" s="14">
        <v>949216.14</v>
      </c>
      <c r="J27" s="15">
        <f t="shared" si="1"/>
        <v>6607.1999999999534</v>
      </c>
    </row>
    <row r="28" spans="1:10" hidden="1" outlineLevel="2" x14ac:dyDescent="0.25">
      <c r="A28" s="11" t="s">
        <v>404</v>
      </c>
      <c r="B28" s="12" t="s">
        <v>405</v>
      </c>
      <c r="C28" s="13" t="s">
        <v>406</v>
      </c>
      <c r="E28" s="14">
        <v>0</v>
      </c>
      <c r="F28" s="14">
        <v>0</v>
      </c>
      <c r="G28" s="15">
        <f t="shared" si="0"/>
        <v>0</v>
      </c>
      <c r="H28" s="14">
        <v>13089.92</v>
      </c>
      <c r="I28" s="14">
        <v>0</v>
      </c>
      <c r="J28" s="15">
        <f t="shared" si="1"/>
        <v>0</v>
      </c>
    </row>
    <row r="29" spans="1:10" outlineLevel="1" collapsed="1" x14ac:dyDescent="0.25">
      <c r="A29" s="11" t="s">
        <v>407</v>
      </c>
      <c r="B29" s="32" t="s">
        <v>408</v>
      </c>
      <c r="C29" s="30"/>
      <c r="D29" s="30"/>
      <c r="E29" s="31">
        <v>955823.34</v>
      </c>
      <c r="F29" s="31">
        <v>954493.15</v>
      </c>
      <c r="G29" s="31">
        <f t="shared" si="0"/>
        <v>1330.1899999999441</v>
      </c>
      <c r="H29" s="31">
        <v>1071997.5599999998</v>
      </c>
      <c r="I29" s="31">
        <v>949216.14</v>
      </c>
      <c r="J29" s="31">
        <f t="shared" si="1"/>
        <v>6607.1999999999534</v>
      </c>
    </row>
    <row r="30" spans="1:10" hidden="1" outlineLevel="2" x14ac:dyDescent="0.25">
      <c r="A30" s="11" t="s">
        <v>409</v>
      </c>
      <c r="B30" s="12" t="s">
        <v>410</v>
      </c>
      <c r="C30" s="13" t="s">
        <v>411</v>
      </c>
      <c r="E30" s="14">
        <v>3678.23</v>
      </c>
      <c r="F30" s="14">
        <v>3678.23</v>
      </c>
      <c r="G30" s="15">
        <f t="shared" si="0"/>
        <v>0</v>
      </c>
      <c r="H30" s="14">
        <v>3678.23</v>
      </c>
      <c r="I30" s="14">
        <v>3678.23</v>
      </c>
      <c r="J30" s="15">
        <f t="shared" si="1"/>
        <v>0</v>
      </c>
    </row>
    <row r="31" spans="1:10" outlineLevel="1" collapsed="1" x14ac:dyDescent="0.25">
      <c r="A31" s="11" t="s">
        <v>412</v>
      </c>
      <c r="B31" s="32" t="s">
        <v>413</v>
      </c>
      <c r="C31" s="30"/>
      <c r="D31" s="30"/>
      <c r="E31" s="33">
        <v>3678.23</v>
      </c>
      <c r="F31" s="33">
        <v>3678.23</v>
      </c>
      <c r="G31" s="33">
        <f t="shared" si="0"/>
        <v>0</v>
      </c>
      <c r="H31" s="33">
        <v>3678.23</v>
      </c>
      <c r="I31" s="33">
        <v>3678.23</v>
      </c>
      <c r="J31" s="33">
        <f t="shared" si="1"/>
        <v>0</v>
      </c>
    </row>
    <row r="32" spans="1:10" x14ac:dyDescent="0.25">
      <c r="A32" s="11" t="s">
        <v>414</v>
      </c>
      <c r="B32" s="29" t="s">
        <v>415</v>
      </c>
      <c r="C32" s="30"/>
      <c r="D32" s="30"/>
      <c r="E32" s="31">
        <v>959501.57</v>
      </c>
      <c r="F32" s="31">
        <v>958171.38</v>
      </c>
      <c r="G32" s="31">
        <f t="shared" si="0"/>
        <v>1330.1899999999441</v>
      </c>
      <c r="H32" s="31">
        <v>1075675.79</v>
      </c>
      <c r="I32" s="31">
        <v>952894.37</v>
      </c>
      <c r="J32" s="31">
        <f t="shared" si="1"/>
        <v>6607.1999999999534</v>
      </c>
    </row>
    <row r="33" spans="1:10" hidden="1" outlineLevel="1" x14ac:dyDescent="0.25">
      <c r="A33" s="11" t="s">
        <v>416</v>
      </c>
      <c r="B33" s="12" t="s">
        <v>417</v>
      </c>
      <c r="C33" s="13" t="s">
        <v>418</v>
      </c>
      <c r="E33" s="14">
        <v>18679299.949999999</v>
      </c>
      <c r="F33" s="14">
        <v>18091710.199999999</v>
      </c>
      <c r="G33" s="15">
        <f t="shared" si="0"/>
        <v>587589.75</v>
      </c>
      <c r="H33" s="14">
        <v>17266323.890000001</v>
      </c>
      <c r="I33" s="14">
        <v>15677308.57</v>
      </c>
      <c r="J33" s="15">
        <f t="shared" si="1"/>
        <v>3001991.379999999</v>
      </c>
    </row>
    <row r="34" spans="1:10" hidden="1" outlineLevel="1" x14ac:dyDescent="0.25">
      <c r="A34" s="11" t="s">
        <v>419</v>
      </c>
      <c r="B34" s="12" t="s">
        <v>420</v>
      </c>
      <c r="C34" s="13" t="s">
        <v>26</v>
      </c>
      <c r="E34" s="14">
        <v>168725.74</v>
      </c>
      <c r="F34" s="14">
        <v>168483.89</v>
      </c>
      <c r="G34" s="15">
        <f t="shared" si="0"/>
        <v>241.84999999997672</v>
      </c>
      <c r="H34" s="14">
        <v>6422.78</v>
      </c>
      <c r="I34" s="14">
        <v>133899.06</v>
      </c>
      <c r="J34" s="15">
        <f t="shared" si="1"/>
        <v>34826.679999999993</v>
      </c>
    </row>
    <row r="35" spans="1:10" hidden="1" outlineLevel="1" x14ac:dyDescent="0.25">
      <c r="A35" s="11" t="s">
        <v>421</v>
      </c>
      <c r="B35" s="12" t="s">
        <v>422</v>
      </c>
      <c r="C35" s="13" t="s">
        <v>27</v>
      </c>
      <c r="E35" s="14">
        <v>0</v>
      </c>
      <c r="F35" s="14">
        <v>0</v>
      </c>
      <c r="G35" s="15">
        <f t="shared" si="0"/>
        <v>0</v>
      </c>
      <c r="H35" s="14">
        <v>-7997.53</v>
      </c>
      <c r="I35" s="14">
        <v>0</v>
      </c>
      <c r="J35" s="15">
        <f t="shared" si="1"/>
        <v>0</v>
      </c>
    </row>
    <row r="36" spans="1:10" hidden="1" outlineLevel="1" x14ac:dyDescent="0.25">
      <c r="A36" s="11" t="s">
        <v>423</v>
      </c>
      <c r="B36" s="12" t="s">
        <v>424</v>
      </c>
      <c r="C36" s="13" t="s">
        <v>425</v>
      </c>
      <c r="E36" s="14">
        <v>0</v>
      </c>
      <c r="F36" s="14">
        <v>0</v>
      </c>
      <c r="G36" s="15">
        <f t="shared" si="0"/>
        <v>0</v>
      </c>
      <c r="H36" s="14">
        <v>5676.51</v>
      </c>
      <c r="I36" s="14">
        <v>0</v>
      </c>
      <c r="J36" s="15">
        <f t="shared" si="1"/>
        <v>0</v>
      </c>
    </row>
    <row r="37" spans="1:10" outlineLevel="1" collapsed="1" x14ac:dyDescent="0.25">
      <c r="A37" s="11" t="s">
        <v>426</v>
      </c>
      <c r="B37" s="34" t="s">
        <v>427</v>
      </c>
      <c r="C37" s="30"/>
      <c r="D37" s="30"/>
      <c r="E37" s="31">
        <v>18848025.689999998</v>
      </c>
      <c r="F37" s="31">
        <v>18260194.09</v>
      </c>
      <c r="G37" s="31">
        <f t="shared" si="0"/>
        <v>587831.59999999776</v>
      </c>
      <c r="H37" s="31">
        <v>17270425.650000002</v>
      </c>
      <c r="I37" s="31">
        <v>15811207.630000001</v>
      </c>
      <c r="J37" s="31">
        <f t="shared" si="1"/>
        <v>3036818.0599999968</v>
      </c>
    </row>
    <row r="38" spans="1:10" outlineLevel="1" x14ac:dyDescent="0.25">
      <c r="A38" s="11" t="s">
        <v>428</v>
      </c>
      <c r="B38" s="34" t="s">
        <v>429</v>
      </c>
      <c r="C38" s="30"/>
      <c r="D38" s="30"/>
      <c r="E38" s="31">
        <v>0</v>
      </c>
      <c r="F38" s="31">
        <v>0</v>
      </c>
      <c r="G38" s="31">
        <f t="shared" si="0"/>
        <v>0</v>
      </c>
      <c r="H38" s="31">
        <v>0</v>
      </c>
      <c r="I38" s="31">
        <v>0</v>
      </c>
      <c r="J38" s="31">
        <f t="shared" si="1"/>
        <v>0</v>
      </c>
    </row>
    <row r="39" spans="1:10" outlineLevel="1" x14ac:dyDescent="0.25">
      <c r="A39" s="11" t="s">
        <v>430</v>
      </c>
      <c r="B39" s="34" t="s">
        <v>431</v>
      </c>
      <c r="C39" s="30"/>
      <c r="D39" s="30"/>
      <c r="E39" s="31">
        <v>0</v>
      </c>
      <c r="F39" s="31">
        <v>0</v>
      </c>
      <c r="G39" s="31">
        <f t="shared" si="0"/>
        <v>0</v>
      </c>
      <c r="H39" s="31">
        <v>0</v>
      </c>
      <c r="I39" s="31">
        <v>0</v>
      </c>
      <c r="J39" s="31">
        <f t="shared" si="1"/>
        <v>0</v>
      </c>
    </row>
    <row r="40" spans="1:10" outlineLevel="1" x14ac:dyDescent="0.25">
      <c r="A40" s="11" t="s">
        <v>432</v>
      </c>
      <c r="B40" s="34" t="s">
        <v>433</v>
      </c>
      <c r="C40" s="30"/>
      <c r="D40" s="30"/>
      <c r="E40" s="31">
        <v>0</v>
      </c>
      <c r="F40" s="31">
        <v>0</v>
      </c>
      <c r="G40" s="31">
        <f t="shared" si="0"/>
        <v>0</v>
      </c>
      <c r="H40" s="31">
        <v>0</v>
      </c>
      <c r="I40" s="31">
        <v>0</v>
      </c>
      <c r="J40" s="31">
        <f t="shared" si="1"/>
        <v>0</v>
      </c>
    </row>
    <row r="41" spans="1:10" hidden="1" outlineLevel="2" x14ac:dyDescent="0.25">
      <c r="A41" s="11" t="s">
        <v>434</v>
      </c>
      <c r="B41" s="12" t="s">
        <v>435</v>
      </c>
      <c r="C41" s="13" t="s">
        <v>436</v>
      </c>
      <c r="E41" s="14">
        <v>-3862685.96</v>
      </c>
      <c r="F41" s="14">
        <v>-3768286.77</v>
      </c>
      <c r="G41" s="15">
        <f t="shared" si="0"/>
        <v>-94399.189999999944</v>
      </c>
      <c r="H41" s="14">
        <v>-3341900.64</v>
      </c>
      <c r="I41" s="14">
        <v>-3490788.34</v>
      </c>
      <c r="J41" s="15">
        <f t="shared" si="1"/>
        <v>-371897.62000000011</v>
      </c>
    </row>
    <row r="42" spans="1:10" outlineLevel="1" collapsed="1" x14ac:dyDescent="0.25">
      <c r="A42" s="11" t="s">
        <v>437</v>
      </c>
      <c r="B42" s="34" t="s">
        <v>438</v>
      </c>
      <c r="C42" s="30"/>
      <c r="D42" s="30"/>
      <c r="E42" s="33">
        <v>-3862685.96</v>
      </c>
      <c r="F42" s="33">
        <v>-3768286.77</v>
      </c>
      <c r="G42" s="33">
        <f t="shared" si="0"/>
        <v>-94399.189999999944</v>
      </c>
      <c r="H42" s="33">
        <v>-3341900.64</v>
      </c>
      <c r="I42" s="33">
        <v>-3490788.34</v>
      </c>
      <c r="J42" s="33">
        <f t="shared" si="1"/>
        <v>-371897.62000000011</v>
      </c>
    </row>
    <row r="43" spans="1:10" x14ac:dyDescent="0.25">
      <c r="A43" s="11" t="s">
        <v>439</v>
      </c>
      <c r="B43" s="29" t="s">
        <v>440</v>
      </c>
      <c r="C43" s="30"/>
      <c r="D43" s="30"/>
      <c r="E43" s="31">
        <v>14985339.73</v>
      </c>
      <c r="F43" s="31">
        <v>14491907.32</v>
      </c>
      <c r="G43" s="31">
        <f t="shared" si="0"/>
        <v>493432.41000000015</v>
      </c>
      <c r="H43" s="31">
        <v>13928525.01</v>
      </c>
      <c r="I43" s="31">
        <v>12320419.290000001</v>
      </c>
      <c r="J43" s="31">
        <f t="shared" si="1"/>
        <v>2664920.4399999995</v>
      </c>
    </row>
    <row r="44" spans="1:10" hidden="1" outlineLevel="1" x14ac:dyDescent="0.25">
      <c r="A44" s="11" t="s">
        <v>441</v>
      </c>
      <c r="B44" s="12" t="s">
        <v>442</v>
      </c>
      <c r="C44" s="13" t="s">
        <v>41</v>
      </c>
      <c r="E44" s="14">
        <v>155164.88</v>
      </c>
      <c r="F44" s="14">
        <v>195729.88</v>
      </c>
      <c r="G44" s="15">
        <f t="shared" si="0"/>
        <v>-40565</v>
      </c>
      <c r="H44" s="14">
        <v>7672.78</v>
      </c>
      <c r="I44" s="14">
        <v>-77679.009999999995</v>
      </c>
      <c r="J44" s="15">
        <f t="shared" si="1"/>
        <v>232843.89</v>
      </c>
    </row>
    <row r="45" spans="1:10" collapsed="1" x14ac:dyDescent="0.25">
      <c r="A45" s="11" t="s">
        <v>443</v>
      </c>
      <c r="B45" s="29" t="s">
        <v>444</v>
      </c>
      <c r="C45" s="30"/>
      <c r="D45" s="30"/>
      <c r="E45" s="31">
        <v>155164.88</v>
      </c>
      <c r="F45" s="31">
        <v>195729.88</v>
      </c>
      <c r="G45" s="31">
        <f t="shared" si="0"/>
        <v>-40565</v>
      </c>
      <c r="H45" s="31">
        <v>7672.78</v>
      </c>
      <c r="I45" s="31">
        <v>-77679.009999999995</v>
      </c>
      <c r="J45" s="31">
        <f t="shared" si="1"/>
        <v>232843.89</v>
      </c>
    </row>
    <row r="46" spans="1:10" hidden="1" outlineLevel="1" x14ac:dyDescent="0.25">
      <c r="A46" s="11" t="s">
        <v>445</v>
      </c>
      <c r="B46" s="12" t="s">
        <v>446</v>
      </c>
      <c r="C46" s="13" t="s">
        <v>447</v>
      </c>
      <c r="E46" s="14">
        <v>132755.08000000002</v>
      </c>
      <c r="F46" s="14">
        <v>177656.86000000002</v>
      </c>
      <c r="G46" s="15">
        <f t="shared" si="0"/>
        <v>-44901.78</v>
      </c>
      <c r="H46" s="14">
        <v>40215.83</v>
      </c>
      <c r="I46" s="14">
        <v>88909.61</v>
      </c>
      <c r="J46" s="15">
        <f t="shared" si="1"/>
        <v>43845.470000000016</v>
      </c>
    </row>
    <row r="47" spans="1:10" hidden="1" outlineLevel="1" x14ac:dyDescent="0.25">
      <c r="A47" s="11" t="s">
        <v>448</v>
      </c>
      <c r="B47" s="12" t="s">
        <v>449</v>
      </c>
      <c r="C47" s="13" t="s">
        <v>450</v>
      </c>
      <c r="E47" s="14">
        <v>13830.98</v>
      </c>
      <c r="F47" s="14">
        <v>7535.07</v>
      </c>
      <c r="G47" s="15">
        <f t="shared" si="0"/>
        <v>6295.91</v>
      </c>
      <c r="H47" s="14">
        <v>5023.38</v>
      </c>
      <c r="I47" s="14">
        <v>6697.84</v>
      </c>
      <c r="J47" s="15">
        <f t="shared" si="1"/>
        <v>7133.1399999999994</v>
      </c>
    </row>
    <row r="48" spans="1:10" hidden="1" outlineLevel="1" x14ac:dyDescent="0.25">
      <c r="A48" s="11" t="s">
        <v>451</v>
      </c>
      <c r="B48" s="12" t="s">
        <v>452</v>
      </c>
      <c r="C48" s="13" t="s">
        <v>453</v>
      </c>
      <c r="E48" s="14">
        <v>438000</v>
      </c>
      <c r="F48" s="14">
        <v>435000</v>
      </c>
      <c r="G48" s="15">
        <f t="shared" si="0"/>
        <v>3000</v>
      </c>
      <c r="H48" s="14">
        <v>374000</v>
      </c>
      <c r="I48" s="14">
        <v>390000</v>
      </c>
      <c r="J48" s="15">
        <f t="shared" si="1"/>
        <v>48000</v>
      </c>
    </row>
    <row r="49" spans="1:10" hidden="1" outlineLevel="1" x14ac:dyDescent="0.25">
      <c r="A49" s="11" t="s">
        <v>454</v>
      </c>
      <c r="B49" s="12" t="s">
        <v>455</v>
      </c>
      <c r="C49" s="13" t="s">
        <v>456</v>
      </c>
      <c r="E49" s="14">
        <v>28990.880000000001</v>
      </c>
      <c r="F49" s="14">
        <v>15380.380000000001</v>
      </c>
      <c r="G49" s="15">
        <f t="shared" si="0"/>
        <v>13610.5</v>
      </c>
      <c r="H49" s="14">
        <v>17173.400000000001</v>
      </c>
      <c r="I49" s="14">
        <v>20848.400000000001</v>
      </c>
      <c r="J49" s="15">
        <f t="shared" si="1"/>
        <v>8142.48</v>
      </c>
    </row>
    <row r="50" spans="1:10" hidden="1" outlineLevel="1" x14ac:dyDescent="0.25">
      <c r="A50" s="11" t="s">
        <v>457</v>
      </c>
      <c r="B50" s="12" t="s">
        <v>458</v>
      </c>
      <c r="C50" s="13" t="s">
        <v>42</v>
      </c>
      <c r="E50" s="14">
        <v>43613.13</v>
      </c>
      <c r="F50" s="14">
        <v>34472.69</v>
      </c>
      <c r="G50" s="15">
        <f t="shared" si="0"/>
        <v>9140.4399999999951</v>
      </c>
      <c r="H50" s="14">
        <v>33982.5</v>
      </c>
      <c r="I50" s="14">
        <v>0</v>
      </c>
      <c r="J50" s="15">
        <f t="shared" si="1"/>
        <v>43613.13</v>
      </c>
    </row>
    <row r="51" spans="1:10" hidden="1" outlineLevel="1" x14ac:dyDescent="0.25">
      <c r="A51" s="11" t="s">
        <v>459</v>
      </c>
      <c r="B51" s="12" t="s">
        <v>460</v>
      </c>
      <c r="C51" s="13" t="s">
        <v>30</v>
      </c>
      <c r="E51" s="14">
        <v>8940722.2400000002</v>
      </c>
      <c r="F51" s="14">
        <v>9451264.0500000007</v>
      </c>
      <c r="G51" s="15">
        <f t="shared" si="0"/>
        <v>-510541.81000000052</v>
      </c>
      <c r="H51" s="14">
        <v>9578425.1099999994</v>
      </c>
      <c r="I51" s="14">
        <v>10254702.439999999</v>
      </c>
      <c r="J51" s="15">
        <f t="shared" si="1"/>
        <v>-1313980.1999999993</v>
      </c>
    </row>
    <row r="52" spans="1:10" hidden="1" outlineLevel="1" x14ac:dyDescent="0.25">
      <c r="A52" s="11" t="s">
        <v>461</v>
      </c>
      <c r="B52" s="12" t="s">
        <v>462</v>
      </c>
      <c r="C52" s="13" t="s">
        <v>463</v>
      </c>
      <c r="E52" s="14">
        <v>-3728334.88</v>
      </c>
      <c r="F52" s="14">
        <v>-3767079.88</v>
      </c>
      <c r="G52" s="15">
        <f t="shared" si="0"/>
        <v>38745</v>
      </c>
      <c r="H52" s="14">
        <v>-3233693.83</v>
      </c>
      <c r="I52" s="14">
        <v>-3644137.88</v>
      </c>
      <c r="J52" s="15">
        <f t="shared" si="1"/>
        <v>-84197</v>
      </c>
    </row>
    <row r="53" spans="1:10" hidden="1" outlineLevel="1" x14ac:dyDescent="0.25">
      <c r="A53" s="11" t="s">
        <v>464</v>
      </c>
      <c r="B53" s="12" t="s">
        <v>465</v>
      </c>
      <c r="C53" s="13" t="s">
        <v>32</v>
      </c>
      <c r="E53" s="14">
        <v>3221575.02</v>
      </c>
      <c r="F53" s="14">
        <v>2792206.43</v>
      </c>
      <c r="G53" s="15">
        <f t="shared" si="0"/>
        <v>429368.58999999985</v>
      </c>
      <c r="H53" s="14">
        <v>2229488.0099999998</v>
      </c>
      <c r="I53" s="14">
        <v>2775150.7199999997</v>
      </c>
      <c r="J53" s="15">
        <f t="shared" si="1"/>
        <v>446424.30000000028</v>
      </c>
    </row>
    <row r="54" spans="1:10" hidden="1" outlineLevel="1" x14ac:dyDescent="0.25">
      <c r="A54" s="11" t="s">
        <v>466</v>
      </c>
      <c r="B54" s="12" t="s">
        <v>467</v>
      </c>
      <c r="C54" s="13" t="s">
        <v>33</v>
      </c>
      <c r="E54" s="14">
        <v>-1275647</v>
      </c>
      <c r="F54" s="14">
        <v>-1246807</v>
      </c>
      <c r="G54" s="15">
        <f t="shared" si="0"/>
        <v>-28840</v>
      </c>
      <c r="H54" s="14">
        <v>-955121</v>
      </c>
      <c r="I54" s="14">
        <v>-1333128</v>
      </c>
      <c r="J54" s="15">
        <f t="shared" si="1"/>
        <v>57481</v>
      </c>
    </row>
    <row r="55" spans="1:10" hidden="1" outlineLevel="1" x14ac:dyDescent="0.25">
      <c r="A55" s="11" t="s">
        <v>468</v>
      </c>
      <c r="B55" s="12" t="s">
        <v>469</v>
      </c>
      <c r="C55" s="13" t="s">
        <v>470</v>
      </c>
      <c r="E55" s="14">
        <v>0</v>
      </c>
      <c r="F55" s="14">
        <v>0</v>
      </c>
      <c r="G55" s="15">
        <f t="shared" si="0"/>
        <v>0</v>
      </c>
      <c r="H55" s="14">
        <v>13233.210000000001</v>
      </c>
      <c r="I55" s="14">
        <v>0</v>
      </c>
      <c r="J55" s="15">
        <f t="shared" si="1"/>
        <v>0</v>
      </c>
    </row>
    <row r="56" spans="1:10" hidden="1" outlineLevel="1" x14ac:dyDescent="0.25">
      <c r="A56" s="11" t="s">
        <v>471</v>
      </c>
      <c r="B56" s="12" t="s">
        <v>472</v>
      </c>
      <c r="C56" s="13" t="s">
        <v>473</v>
      </c>
      <c r="E56" s="14">
        <v>0</v>
      </c>
      <c r="F56" s="14">
        <v>0</v>
      </c>
      <c r="G56" s="15">
        <f t="shared" si="0"/>
        <v>0</v>
      </c>
      <c r="H56" s="14">
        <v>247917.58000000002</v>
      </c>
      <c r="I56" s="14">
        <v>0</v>
      </c>
      <c r="J56" s="15">
        <f t="shared" si="1"/>
        <v>0</v>
      </c>
    </row>
    <row r="57" spans="1:10" hidden="1" outlineLevel="1" x14ac:dyDescent="0.25">
      <c r="A57" s="11" t="s">
        <v>474</v>
      </c>
      <c r="B57" s="12" t="s">
        <v>475</v>
      </c>
      <c r="C57" s="13" t="s">
        <v>34</v>
      </c>
      <c r="E57" s="14">
        <v>96183.28</v>
      </c>
      <c r="F57" s="14">
        <v>249506.19</v>
      </c>
      <c r="G57" s="15">
        <f t="shared" si="0"/>
        <v>-153322.91</v>
      </c>
      <c r="H57" s="14">
        <v>265746.59000000003</v>
      </c>
      <c r="I57" s="14">
        <v>51556.450000000004</v>
      </c>
      <c r="J57" s="15">
        <f t="shared" si="1"/>
        <v>44626.829999999994</v>
      </c>
    </row>
    <row r="58" spans="1:10" hidden="1" outlineLevel="1" x14ac:dyDescent="0.25">
      <c r="A58" s="11" t="s">
        <v>476</v>
      </c>
      <c r="B58" s="12" t="s">
        <v>477</v>
      </c>
      <c r="C58" s="13" t="s">
        <v>35</v>
      </c>
      <c r="E58" s="14">
        <v>-0.02</v>
      </c>
      <c r="F58" s="14">
        <v>-0.02</v>
      </c>
      <c r="G58" s="15">
        <f t="shared" si="0"/>
        <v>0</v>
      </c>
      <c r="H58" s="14">
        <v>-0.02</v>
      </c>
      <c r="I58" s="14">
        <v>-0.02</v>
      </c>
      <c r="J58" s="15">
        <f t="shared" si="1"/>
        <v>0</v>
      </c>
    </row>
    <row r="59" spans="1:10" hidden="1" outlineLevel="1" x14ac:dyDescent="0.25">
      <c r="A59" s="11" t="s">
        <v>478</v>
      </c>
      <c r="B59" s="12" t="s">
        <v>479</v>
      </c>
      <c r="C59" s="13" t="s">
        <v>480</v>
      </c>
      <c r="E59" s="14">
        <v>0</v>
      </c>
      <c r="F59" s="14">
        <v>622496</v>
      </c>
      <c r="G59" s="15">
        <f t="shared" si="0"/>
        <v>-622496</v>
      </c>
      <c r="H59" s="14">
        <v>0</v>
      </c>
      <c r="I59" s="14">
        <v>0</v>
      </c>
      <c r="J59" s="15">
        <f t="shared" si="1"/>
        <v>0</v>
      </c>
    </row>
    <row r="60" spans="1:10" collapsed="1" x14ac:dyDescent="0.25">
      <c r="A60" s="11" t="s">
        <v>481</v>
      </c>
      <c r="B60" s="29" t="s">
        <v>482</v>
      </c>
      <c r="C60" s="30"/>
      <c r="D60" s="30"/>
      <c r="E60" s="31">
        <v>7911688.7100000009</v>
      </c>
      <c r="F60" s="31">
        <v>8771630.7700000014</v>
      </c>
      <c r="G60" s="31">
        <f t="shared" si="0"/>
        <v>-859942.06000000052</v>
      </c>
      <c r="H60" s="31">
        <v>8616390.7599999998</v>
      </c>
      <c r="I60" s="31">
        <v>8610599.5599999987</v>
      </c>
      <c r="J60" s="31">
        <f t="shared" si="1"/>
        <v>-698910.84999999776</v>
      </c>
    </row>
    <row r="61" spans="1:10" hidden="1" outlineLevel="1" x14ac:dyDescent="0.25">
      <c r="A61" s="11" t="s">
        <v>483</v>
      </c>
      <c r="B61" s="12" t="s">
        <v>484</v>
      </c>
      <c r="C61" s="13" t="s">
        <v>485</v>
      </c>
      <c r="E61" s="14">
        <v>1057681.08</v>
      </c>
      <c r="F61" s="14">
        <v>1074084.76</v>
      </c>
      <c r="G61" s="15">
        <f t="shared" si="0"/>
        <v>-16403.679999999935</v>
      </c>
      <c r="H61" s="14">
        <v>891153.32000000007</v>
      </c>
      <c r="I61" s="14">
        <v>1057681.08</v>
      </c>
      <c r="J61" s="15">
        <f t="shared" si="1"/>
        <v>0</v>
      </c>
    </row>
    <row r="62" spans="1:10" collapsed="1" x14ac:dyDescent="0.25">
      <c r="A62" s="11" t="s">
        <v>486</v>
      </c>
      <c r="B62" s="29" t="s">
        <v>487</v>
      </c>
      <c r="C62" s="30"/>
      <c r="D62" s="30"/>
      <c r="E62" s="31">
        <v>1057681.08</v>
      </c>
      <c r="F62" s="31">
        <v>1074084.76</v>
      </c>
      <c r="G62" s="31">
        <f t="shared" si="0"/>
        <v>-16403.679999999935</v>
      </c>
      <c r="H62" s="31">
        <v>891153.32000000007</v>
      </c>
      <c r="I62" s="31">
        <v>1057681.08</v>
      </c>
      <c r="J62" s="31">
        <f t="shared" si="1"/>
        <v>0</v>
      </c>
    </row>
    <row r="63" spans="1:10" x14ac:dyDescent="0.25">
      <c r="A63" s="11" t="s">
        <v>488</v>
      </c>
      <c r="B63" s="29" t="s">
        <v>489</v>
      </c>
      <c r="C63" s="30"/>
      <c r="D63" s="30"/>
      <c r="E63" s="31">
        <v>0</v>
      </c>
      <c r="F63" s="31">
        <v>0</v>
      </c>
      <c r="G63" s="31">
        <f t="shared" si="0"/>
        <v>0</v>
      </c>
      <c r="H63" s="31">
        <v>0</v>
      </c>
      <c r="I63" s="31">
        <v>0</v>
      </c>
      <c r="J63" s="31">
        <f t="shared" si="1"/>
        <v>0</v>
      </c>
    </row>
    <row r="64" spans="1:10" hidden="1" outlineLevel="1" x14ac:dyDescent="0.25">
      <c r="A64" s="11" t="s">
        <v>490</v>
      </c>
      <c r="B64" s="12" t="s">
        <v>491</v>
      </c>
      <c r="C64" s="13" t="s">
        <v>492</v>
      </c>
      <c r="E64" s="14">
        <v>-12929.27</v>
      </c>
      <c r="F64" s="14">
        <v>-12929.27</v>
      </c>
      <c r="G64" s="15">
        <f t="shared" si="0"/>
        <v>0</v>
      </c>
      <c r="H64" s="14">
        <v>30002.95</v>
      </c>
      <c r="I64" s="14">
        <v>0</v>
      </c>
      <c r="J64" s="15">
        <f t="shared" si="1"/>
        <v>-12929.27</v>
      </c>
    </row>
    <row r="65" spans="1:10" hidden="1" outlineLevel="1" x14ac:dyDescent="0.25">
      <c r="A65" s="11" t="s">
        <v>493</v>
      </c>
      <c r="B65" s="12" t="s">
        <v>494</v>
      </c>
      <c r="C65" s="13" t="s">
        <v>495</v>
      </c>
      <c r="E65" s="14">
        <v>712891.29</v>
      </c>
      <c r="F65" s="14">
        <v>653415.9</v>
      </c>
      <c r="G65" s="15">
        <f t="shared" si="0"/>
        <v>59475.390000000014</v>
      </c>
      <c r="H65" s="14">
        <v>526536.94000000006</v>
      </c>
      <c r="I65" s="14">
        <v>211664.83000000002</v>
      </c>
      <c r="J65" s="15">
        <f t="shared" si="1"/>
        <v>501226.46</v>
      </c>
    </row>
    <row r="66" spans="1:10" hidden="1" outlineLevel="1" x14ac:dyDescent="0.25">
      <c r="A66" s="11" t="s">
        <v>496</v>
      </c>
      <c r="B66" s="12" t="s">
        <v>497</v>
      </c>
      <c r="C66" s="13" t="s">
        <v>498</v>
      </c>
      <c r="E66" s="14">
        <v>3750</v>
      </c>
      <c r="F66" s="14">
        <v>3750</v>
      </c>
      <c r="G66" s="15">
        <f t="shared" si="0"/>
        <v>0</v>
      </c>
      <c r="H66" s="14">
        <v>3750</v>
      </c>
      <c r="I66" s="14">
        <v>3750</v>
      </c>
      <c r="J66" s="15">
        <f t="shared" si="1"/>
        <v>0</v>
      </c>
    </row>
    <row r="67" spans="1:10" hidden="1" outlineLevel="1" x14ac:dyDescent="0.25">
      <c r="A67" s="11" t="s">
        <v>499</v>
      </c>
      <c r="B67" s="12" t="s">
        <v>500</v>
      </c>
      <c r="C67" s="13" t="s">
        <v>46</v>
      </c>
      <c r="E67" s="14">
        <v>369528.08</v>
      </c>
      <c r="F67" s="14">
        <v>481157.29000000004</v>
      </c>
      <c r="G67" s="15">
        <f t="shared" si="0"/>
        <v>-111629.21000000002</v>
      </c>
      <c r="H67" s="14">
        <v>510531.28</v>
      </c>
      <c r="I67" s="14">
        <v>310193.97000000003</v>
      </c>
      <c r="J67" s="15">
        <f t="shared" si="1"/>
        <v>59334.109999999986</v>
      </c>
    </row>
    <row r="68" spans="1:10" hidden="1" outlineLevel="1" x14ac:dyDescent="0.25">
      <c r="A68" s="11" t="s">
        <v>501</v>
      </c>
      <c r="B68" s="12" t="s">
        <v>502</v>
      </c>
      <c r="C68" s="13" t="s">
        <v>14</v>
      </c>
      <c r="E68" s="14">
        <v>65777.72</v>
      </c>
      <c r="F68" s="14">
        <v>64121.18</v>
      </c>
      <c r="G68" s="15">
        <f t="shared" si="0"/>
        <v>1656.5400000000009</v>
      </c>
      <c r="H68" s="14">
        <v>59523.520000000004</v>
      </c>
      <c r="I68" s="14">
        <v>67594.460000000006</v>
      </c>
      <c r="J68" s="15">
        <f t="shared" si="1"/>
        <v>-1816.7400000000052</v>
      </c>
    </row>
    <row r="69" spans="1:10" hidden="1" outlineLevel="1" x14ac:dyDescent="0.25">
      <c r="A69" s="11" t="s">
        <v>503</v>
      </c>
      <c r="B69" s="12" t="s">
        <v>504</v>
      </c>
      <c r="C69" s="13" t="s">
        <v>505</v>
      </c>
      <c r="E69" s="14">
        <v>0.01</v>
      </c>
      <c r="F69" s="14">
        <v>0.01</v>
      </c>
      <c r="G69" s="15">
        <f t="shared" si="0"/>
        <v>0</v>
      </c>
      <c r="H69" s="14">
        <v>-0.13</v>
      </c>
      <c r="I69" s="14">
        <v>0.01</v>
      </c>
      <c r="J69" s="15">
        <f t="shared" si="1"/>
        <v>0</v>
      </c>
    </row>
    <row r="70" spans="1:10" collapsed="1" x14ac:dyDescent="0.25">
      <c r="A70" s="11" t="s">
        <v>506</v>
      </c>
      <c r="B70" s="29" t="s">
        <v>507</v>
      </c>
      <c r="C70" s="30"/>
      <c r="D70" s="30"/>
      <c r="E70" s="31">
        <v>1139017.83</v>
      </c>
      <c r="F70" s="31">
        <v>1189515.1100000001</v>
      </c>
      <c r="G70" s="31">
        <f t="shared" si="0"/>
        <v>-50497.280000000028</v>
      </c>
      <c r="H70" s="31">
        <v>1130344.56</v>
      </c>
      <c r="I70" s="31">
        <v>593203.27</v>
      </c>
      <c r="J70" s="31">
        <f t="shared" si="1"/>
        <v>545814.56000000006</v>
      </c>
    </row>
    <row r="71" spans="1:10" collapsed="1" x14ac:dyDescent="0.25">
      <c r="A71" s="11" t="s">
        <v>508</v>
      </c>
      <c r="B71" s="32" t="s">
        <v>509</v>
      </c>
      <c r="C71" s="30"/>
      <c r="D71" s="30"/>
      <c r="E71" s="35">
        <v>40010640.960000001</v>
      </c>
      <c r="F71" s="35">
        <v>45403058.329999983</v>
      </c>
      <c r="G71" s="35">
        <f t="shared" si="0"/>
        <v>-5392417.3699999824</v>
      </c>
      <c r="H71" s="35">
        <v>56417148.409999974</v>
      </c>
      <c r="I71" s="35">
        <v>49754833.599999987</v>
      </c>
      <c r="J71" s="35">
        <f t="shared" si="1"/>
        <v>-9744192.6399999857</v>
      </c>
    </row>
    <row r="72" spans="1:10" x14ac:dyDescent="0.25">
      <c r="B72" s="26" t="s">
        <v>510</v>
      </c>
      <c r="C72" s="26"/>
      <c r="D72" s="26"/>
      <c r="E72" s="31"/>
      <c r="F72" s="31"/>
      <c r="G72" s="31"/>
      <c r="H72" s="31"/>
      <c r="I72" s="31"/>
      <c r="J72" s="31"/>
    </row>
    <row r="73" spans="1:10" x14ac:dyDescent="0.25">
      <c r="A73" s="11" t="s">
        <v>511</v>
      </c>
      <c r="B73" s="29" t="s">
        <v>512</v>
      </c>
      <c r="C73" s="30"/>
      <c r="D73" s="30"/>
      <c r="E73" s="31">
        <v>0</v>
      </c>
      <c r="F73" s="31">
        <v>0</v>
      </c>
      <c r="G73" s="31">
        <f t="shared" ref="G73:G89" si="2">+E73-F73</f>
        <v>0</v>
      </c>
      <c r="H73" s="31">
        <v>0</v>
      </c>
      <c r="I73" s="31">
        <v>0</v>
      </c>
      <c r="J73" s="31">
        <f t="shared" ref="J73:J89" si="3">+E73-I73</f>
        <v>0</v>
      </c>
    </row>
    <row r="74" spans="1:10" hidden="1" outlineLevel="1" x14ac:dyDescent="0.25">
      <c r="A74" s="11" t="s">
        <v>513</v>
      </c>
      <c r="B74" s="12" t="s">
        <v>514</v>
      </c>
      <c r="C74" s="13" t="s">
        <v>515</v>
      </c>
      <c r="E74" s="14">
        <v>229548.27000000002</v>
      </c>
      <c r="F74" s="14">
        <v>226934.82</v>
      </c>
      <c r="G74" s="15">
        <f t="shared" si="2"/>
        <v>2613.4500000000116</v>
      </c>
      <c r="H74" s="14">
        <v>231554.54</v>
      </c>
      <c r="I74" s="14">
        <v>239500.65</v>
      </c>
      <c r="J74" s="15">
        <f t="shared" si="3"/>
        <v>-9952.3799999999756</v>
      </c>
    </row>
    <row r="75" spans="1:10" hidden="1" outlineLevel="1" x14ac:dyDescent="0.25">
      <c r="A75" s="11" t="s">
        <v>516</v>
      </c>
      <c r="B75" s="12" t="s">
        <v>517</v>
      </c>
      <c r="C75" s="13" t="s">
        <v>518</v>
      </c>
      <c r="E75" s="14">
        <v>3221647.96</v>
      </c>
      <c r="F75" s="14">
        <v>3122396.6</v>
      </c>
      <c r="G75" s="15">
        <f t="shared" si="2"/>
        <v>99251.35999999987</v>
      </c>
      <c r="H75" s="14">
        <v>2469985.39</v>
      </c>
      <c r="I75" s="14">
        <v>3104329.16</v>
      </c>
      <c r="J75" s="15">
        <f t="shared" si="3"/>
        <v>117318.79999999981</v>
      </c>
    </row>
    <row r="76" spans="1:10" hidden="1" outlineLevel="1" x14ac:dyDescent="0.25">
      <c r="A76" s="11" t="s">
        <v>519</v>
      </c>
      <c r="B76" s="12" t="s">
        <v>520</v>
      </c>
      <c r="C76" s="13" t="s">
        <v>521</v>
      </c>
      <c r="E76" s="14">
        <v>1671119.9100000001</v>
      </c>
      <c r="F76" s="14">
        <v>1642208.25</v>
      </c>
      <c r="G76" s="15">
        <f t="shared" si="2"/>
        <v>28911.660000000149</v>
      </c>
      <c r="H76" s="14">
        <v>1587415.19</v>
      </c>
      <c r="I76" s="14">
        <v>1615870.8599999999</v>
      </c>
      <c r="J76" s="15">
        <f t="shared" si="3"/>
        <v>55249.050000000279</v>
      </c>
    </row>
    <row r="77" spans="1:10" hidden="1" outlineLevel="1" x14ac:dyDescent="0.25">
      <c r="A77" s="11" t="s">
        <v>522</v>
      </c>
      <c r="B77" s="12" t="s">
        <v>523</v>
      </c>
      <c r="C77" s="13" t="s">
        <v>524</v>
      </c>
      <c r="E77" s="14">
        <v>57518.85</v>
      </c>
      <c r="F77" s="14">
        <v>57441.47</v>
      </c>
      <c r="G77" s="15">
        <f t="shared" si="2"/>
        <v>77.379999999997381</v>
      </c>
      <c r="H77" s="14">
        <v>81482.34</v>
      </c>
      <c r="I77" s="14">
        <v>58491.58</v>
      </c>
      <c r="J77" s="15">
        <f t="shared" si="3"/>
        <v>-972.7300000000032</v>
      </c>
    </row>
    <row r="78" spans="1:10" hidden="1" outlineLevel="1" x14ac:dyDescent="0.25">
      <c r="A78" s="11" t="s">
        <v>525</v>
      </c>
      <c r="B78" s="12" t="s">
        <v>526</v>
      </c>
      <c r="C78" s="13" t="s">
        <v>527</v>
      </c>
      <c r="E78" s="14">
        <v>755819.36</v>
      </c>
      <c r="F78" s="14">
        <v>735492.70000000007</v>
      </c>
      <c r="G78" s="15">
        <f t="shared" si="2"/>
        <v>20326.659999999916</v>
      </c>
      <c r="H78" s="14">
        <v>1626034.3</v>
      </c>
      <c r="I78" s="14">
        <v>1226979.27</v>
      </c>
      <c r="J78" s="15">
        <f t="shared" si="3"/>
        <v>-471159.91000000003</v>
      </c>
    </row>
    <row r="79" spans="1:10" collapsed="1" x14ac:dyDescent="0.25">
      <c r="A79" s="11" t="s">
        <v>528</v>
      </c>
      <c r="B79" s="29" t="s">
        <v>529</v>
      </c>
      <c r="C79" s="30"/>
      <c r="D79" s="30"/>
      <c r="E79" s="31">
        <v>5935654.3500000006</v>
      </c>
      <c r="F79" s="31">
        <v>5784473.8400000008</v>
      </c>
      <c r="G79" s="31">
        <f t="shared" si="2"/>
        <v>151180.50999999978</v>
      </c>
      <c r="H79" s="31">
        <v>5996471.7599999998</v>
      </c>
      <c r="I79" s="31">
        <v>6245171.5199999996</v>
      </c>
      <c r="J79" s="31">
        <f t="shared" si="3"/>
        <v>-309517.16999999899</v>
      </c>
    </row>
    <row r="80" spans="1:10" hidden="1" outlineLevel="1" x14ac:dyDescent="0.25">
      <c r="A80" s="11" t="s">
        <v>530</v>
      </c>
      <c r="B80" s="12" t="s">
        <v>531</v>
      </c>
      <c r="C80" s="13" t="s">
        <v>532</v>
      </c>
      <c r="E80" s="14">
        <v>1122411.76</v>
      </c>
      <c r="F80" s="14">
        <v>1117464.3899999999</v>
      </c>
      <c r="G80" s="15">
        <f t="shared" si="2"/>
        <v>4947.3700000001118</v>
      </c>
      <c r="H80" s="14">
        <v>1089714.94</v>
      </c>
      <c r="I80" s="14">
        <v>1109907.76</v>
      </c>
      <c r="J80" s="15">
        <f t="shared" si="3"/>
        <v>12504</v>
      </c>
    </row>
    <row r="81" spans="1:10" hidden="1" outlineLevel="1" x14ac:dyDescent="0.25">
      <c r="A81" s="11" t="s">
        <v>533</v>
      </c>
      <c r="B81" s="12" t="s">
        <v>534</v>
      </c>
      <c r="C81" s="13" t="s">
        <v>535</v>
      </c>
      <c r="E81" s="14">
        <v>162232.49</v>
      </c>
      <c r="F81" s="14">
        <v>137036.17000000001</v>
      </c>
      <c r="G81" s="15">
        <f t="shared" si="2"/>
        <v>25196.319999999978</v>
      </c>
      <c r="H81" s="14">
        <v>101529.28</v>
      </c>
      <c r="I81" s="14">
        <v>134909.70000000001</v>
      </c>
      <c r="J81" s="15">
        <f t="shared" si="3"/>
        <v>27322.789999999979</v>
      </c>
    </row>
    <row r="82" spans="1:10" collapsed="1" x14ac:dyDescent="0.25">
      <c r="A82" s="11" t="s">
        <v>536</v>
      </c>
      <c r="B82" s="29" t="s">
        <v>408</v>
      </c>
      <c r="C82" s="30"/>
      <c r="D82" s="30"/>
      <c r="E82" s="31">
        <v>1284644.25</v>
      </c>
      <c r="F82" s="31">
        <v>1254500.5599999998</v>
      </c>
      <c r="G82" s="31">
        <f t="shared" si="2"/>
        <v>30143.690000000177</v>
      </c>
      <c r="H82" s="31">
        <v>1191244.22</v>
      </c>
      <c r="I82" s="31">
        <v>1244817.46</v>
      </c>
      <c r="J82" s="31">
        <f t="shared" si="3"/>
        <v>39826.790000000037</v>
      </c>
    </row>
    <row r="83" spans="1:10" hidden="1" outlineLevel="1" x14ac:dyDescent="0.25">
      <c r="A83" s="11" t="s">
        <v>537</v>
      </c>
      <c r="B83" s="12" t="s">
        <v>538</v>
      </c>
      <c r="C83" s="13" t="s">
        <v>21</v>
      </c>
      <c r="E83" s="14">
        <v>3165467.4</v>
      </c>
      <c r="F83" s="14">
        <v>3166144.07</v>
      </c>
      <c r="G83" s="15">
        <f t="shared" si="2"/>
        <v>-676.66999999992549</v>
      </c>
      <c r="H83" s="14">
        <v>3296627.18</v>
      </c>
      <c r="I83" s="14">
        <v>3295246</v>
      </c>
      <c r="J83" s="15">
        <f t="shared" si="3"/>
        <v>-129778.60000000009</v>
      </c>
    </row>
    <row r="84" spans="1:10" hidden="1" outlineLevel="1" x14ac:dyDescent="0.25">
      <c r="A84" s="11" t="s">
        <v>539</v>
      </c>
      <c r="B84" s="12" t="s">
        <v>540</v>
      </c>
      <c r="C84" s="13" t="s">
        <v>541</v>
      </c>
      <c r="E84" s="14">
        <v>-24730.760000000002</v>
      </c>
      <c r="F84" s="14">
        <v>-71631.86</v>
      </c>
      <c r="G84" s="15">
        <f t="shared" si="2"/>
        <v>46901.1</v>
      </c>
      <c r="H84" s="14">
        <v>-123716.29000000001</v>
      </c>
      <c r="I84" s="14">
        <v>-72278.94</v>
      </c>
      <c r="J84" s="15">
        <f t="shared" si="3"/>
        <v>47548.18</v>
      </c>
    </row>
    <row r="85" spans="1:10" hidden="1" outlineLevel="1" x14ac:dyDescent="0.25">
      <c r="A85" s="11" t="s">
        <v>542</v>
      </c>
      <c r="B85" s="12" t="s">
        <v>543</v>
      </c>
      <c r="C85" s="13" t="s">
        <v>22</v>
      </c>
      <c r="E85" s="14">
        <v>1057987.76</v>
      </c>
      <c r="F85" s="14">
        <v>1057987.76</v>
      </c>
      <c r="G85" s="15">
        <f t="shared" si="2"/>
        <v>0</v>
      </c>
      <c r="H85" s="14">
        <v>1023634.58</v>
      </c>
      <c r="I85" s="14">
        <v>1039731.58</v>
      </c>
      <c r="J85" s="15">
        <f t="shared" si="3"/>
        <v>18256.180000000051</v>
      </c>
    </row>
    <row r="86" spans="1:10" hidden="1" outlineLevel="1" x14ac:dyDescent="0.25">
      <c r="A86" s="11" t="s">
        <v>544</v>
      </c>
      <c r="B86" s="12" t="s">
        <v>545</v>
      </c>
      <c r="C86" s="13" t="s">
        <v>546</v>
      </c>
      <c r="E86" s="14">
        <v>3722.35</v>
      </c>
      <c r="F86" s="14">
        <v>3722.35</v>
      </c>
      <c r="G86" s="15">
        <f t="shared" si="2"/>
        <v>0</v>
      </c>
      <c r="H86" s="14">
        <v>3722.35</v>
      </c>
      <c r="I86" s="14">
        <v>3722.35</v>
      </c>
      <c r="J86" s="15">
        <f t="shared" si="3"/>
        <v>0</v>
      </c>
    </row>
    <row r="87" spans="1:10" hidden="1" outlineLevel="1" x14ac:dyDescent="0.25">
      <c r="A87" s="11" t="s">
        <v>547</v>
      </c>
      <c r="B87" s="12" t="s">
        <v>548</v>
      </c>
      <c r="C87" s="13" t="s">
        <v>549</v>
      </c>
      <c r="E87" s="14">
        <v>1567792.73</v>
      </c>
      <c r="F87" s="14">
        <v>1567792.73</v>
      </c>
      <c r="G87" s="15">
        <f t="shared" si="2"/>
        <v>0</v>
      </c>
      <c r="H87" s="14">
        <v>1646344.8599999999</v>
      </c>
      <c r="I87" s="14">
        <v>1586048.9100000001</v>
      </c>
      <c r="J87" s="15">
        <f t="shared" si="3"/>
        <v>-18256.180000000168</v>
      </c>
    </row>
    <row r="88" spans="1:10" collapsed="1" x14ac:dyDescent="0.25">
      <c r="A88" s="11" t="s">
        <v>550</v>
      </c>
      <c r="B88" s="29" t="s">
        <v>413</v>
      </c>
      <c r="C88" s="30"/>
      <c r="D88" s="30"/>
      <c r="E88" s="31">
        <v>5770239.4800000004</v>
      </c>
      <c r="F88" s="31">
        <v>5724015.0499999998</v>
      </c>
      <c r="G88" s="31">
        <f t="shared" si="2"/>
        <v>46224.430000000633</v>
      </c>
      <c r="H88" s="31">
        <v>5846612.6800000006</v>
      </c>
      <c r="I88" s="31">
        <v>5852469.8999999994</v>
      </c>
      <c r="J88" s="31">
        <f t="shared" si="3"/>
        <v>-82230.419999998994</v>
      </c>
    </row>
    <row r="89" spans="1:10" x14ac:dyDescent="0.25">
      <c r="A89" s="11" t="s">
        <v>551</v>
      </c>
      <c r="B89" s="29" t="s">
        <v>552</v>
      </c>
      <c r="C89" s="30"/>
      <c r="D89" s="30"/>
      <c r="E89" s="35">
        <v>12990538.08</v>
      </c>
      <c r="F89" s="35">
        <v>12762989.450000001</v>
      </c>
      <c r="G89" s="35">
        <f t="shared" si="2"/>
        <v>227548.62999999896</v>
      </c>
      <c r="H89" s="35">
        <v>13034328.66</v>
      </c>
      <c r="I89" s="35">
        <v>13342458.879999999</v>
      </c>
      <c r="J89" s="35">
        <f t="shared" si="3"/>
        <v>-351920.79999999888</v>
      </c>
    </row>
    <row r="90" spans="1:10" ht="14.4" x14ac:dyDescent="0.3">
      <c r="A90"/>
      <c r="B90" s="26" t="s">
        <v>553</v>
      </c>
      <c r="C90" s="30"/>
      <c r="D90" s="26"/>
      <c r="E90" s="31"/>
      <c r="F90" s="31"/>
      <c r="G90" s="31"/>
      <c r="H90" s="31"/>
      <c r="I90" s="31"/>
      <c r="J90" s="31"/>
    </row>
    <row r="91" spans="1:10" hidden="1" outlineLevel="1" x14ac:dyDescent="0.25">
      <c r="A91" s="11" t="s">
        <v>554</v>
      </c>
      <c r="B91" s="12" t="s">
        <v>555</v>
      </c>
      <c r="C91" s="13" t="s">
        <v>556</v>
      </c>
      <c r="E91" s="14">
        <v>13802441.43</v>
      </c>
      <c r="F91" s="14">
        <v>13802441.43</v>
      </c>
      <c r="G91" s="15">
        <f t="shared" ref="G91:G125" si="4">+E91-F91</f>
        <v>0</v>
      </c>
      <c r="H91" s="14">
        <v>13802441.43</v>
      </c>
      <c r="I91" s="14">
        <v>13802441.43</v>
      </c>
      <c r="J91" s="15">
        <f t="shared" ref="J91:J125" si="5">+E91-I91</f>
        <v>0</v>
      </c>
    </row>
    <row r="92" spans="1:10" hidden="1" outlineLevel="1" x14ac:dyDescent="0.25">
      <c r="A92" s="11" t="s">
        <v>557</v>
      </c>
      <c r="B92" s="12" t="s">
        <v>558</v>
      </c>
      <c r="C92" s="13" t="s">
        <v>559</v>
      </c>
      <c r="E92" s="14">
        <v>14737945.42</v>
      </c>
      <c r="F92" s="14">
        <v>14626978.779999999</v>
      </c>
      <c r="G92" s="15">
        <f t="shared" si="4"/>
        <v>110966.6400000006</v>
      </c>
      <c r="H92" s="14">
        <v>14781682.609999999</v>
      </c>
      <c r="I92" s="14">
        <v>14520101.1</v>
      </c>
      <c r="J92" s="15">
        <f t="shared" si="5"/>
        <v>217844.3200000003</v>
      </c>
    </row>
    <row r="93" spans="1:10" hidden="1" outlineLevel="1" x14ac:dyDescent="0.25">
      <c r="A93" s="11" t="s">
        <v>560</v>
      </c>
      <c r="B93" s="12" t="s">
        <v>561</v>
      </c>
      <c r="C93" s="13" t="s">
        <v>562</v>
      </c>
      <c r="E93" s="14">
        <v>320850731.43000001</v>
      </c>
      <c r="F93" s="14">
        <v>320174428.16000003</v>
      </c>
      <c r="G93" s="15">
        <f t="shared" si="4"/>
        <v>676303.26999998093</v>
      </c>
      <c r="H93" s="14">
        <v>321575974.87</v>
      </c>
      <c r="I93" s="14">
        <v>316097309.18000001</v>
      </c>
      <c r="J93" s="15">
        <f t="shared" si="5"/>
        <v>4753422.25</v>
      </c>
    </row>
    <row r="94" spans="1:10" hidden="1" outlineLevel="1" x14ac:dyDescent="0.25">
      <c r="A94" s="11" t="s">
        <v>563</v>
      </c>
      <c r="B94" s="12" t="s">
        <v>564</v>
      </c>
      <c r="C94" s="13" t="s">
        <v>565</v>
      </c>
      <c r="E94" s="14">
        <v>169658.6</v>
      </c>
      <c r="F94" s="14">
        <v>169658.6</v>
      </c>
      <c r="G94" s="15">
        <f t="shared" si="4"/>
        <v>0</v>
      </c>
      <c r="H94" s="14">
        <v>169658.6</v>
      </c>
      <c r="I94" s="14">
        <v>169658.6</v>
      </c>
      <c r="J94" s="15">
        <f t="shared" si="5"/>
        <v>0</v>
      </c>
    </row>
    <row r="95" spans="1:10" hidden="1" outlineLevel="1" x14ac:dyDescent="0.25">
      <c r="A95" s="11" t="s">
        <v>566</v>
      </c>
      <c r="B95" s="12" t="s">
        <v>567</v>
      </c>
      <c r="C95" s="13" t="s">
        <v>568</v>
      </c>
      <c r="E95" s="14">
        <v>130864.94</v>
      </c>
      <c r="F95" s="14">
        <v>130864.94</v>
      </c>
      <c r="G95" s="15">
        <f t="shared" si="4"/>
        <v>0</v>
      </c>
      <c r="H95" s="14">
        <v>117561.49</v>
      </c>
      <c r="I95" s="14">
        <v>130864.94</v>
      </c>
      <c r="J95" s="15">
        <f t="shared" si="5"/>
        <v>0</v>
      </c>
    </row>
    <row r="96" spans="1:10" hidden="1" outlineLevel="1" x14ac:dyDescent="0.25">
      <c r="A96" s="11" t="s">
        <v>569</v>
      </c>
      <c r="B96" s="12" t="s">
        <v>570</v>
      </c>
      <c r="C96" s="13" t="s">
        <v>571</v>
      </c>
      <c r="E96" s="14">
        <v>10682.880000000001</v>
      </c>
      <c r="F96" s="14">
        <v>10682.880000000001</v>
      </c>
      <c r="G96" s="15">
        <f t="shared" si="4"/>
        <v>0</v>
      </c>
      <c r="H96" s="14">
        <v>3500</v>
      </c>
      <c r="I96" s="14">
        <v>8268.94</v>
      </c>
      <c r="J96" s="15">
        <f t="shared" si="5"/>
        <v>2413.9400000000005</v>
      </c>
    </row>
    <row r="97" spans="1:10" hidden="1" outlineLevel="1" x14ac:dyDescent="0.25">
      <c r="A97" s="11" t="s">
        <v>572</v>
      </c>
      <c r="B97" s="12" t="s">
        <v>573</v>
      </c>
      <c r="C97" s="13" t="s">
        <v>574</v>
      </c>
      <c r="E97" s="14">
        <v>43231377.049999997</v>
      </c>
      <c r="F97" s="14">
        <v>43147226.689999998</v>
      </c>
      <c r="G97" s="15">
        <f t="shared" si="4"/>
        <v>84150.359999999404</v>
      </c>
      <c r="H97" s="14">
        <v>44561440.340000004</v>
      </c>
      <c r="I97" s="14">
        <v>42814637.799999997</v>
      </c>
      <c r="J97" s="15">
        <f t="shared" si="5"/>
        <v>416739.25</v>
      </c>
    </row>
    <row r="98" spans="1:10" hidden="1" outlineLevel="1" x14ac:dyDescent="0.25">
      <c r="A98" s="11" t="s">
        <v>575</v>
      </c>
      <c r="B98" s="12" t="s">
        <v>576</v>
      </c>
      <c r="C98" s="13" t="s">
        <v>577</v>
      </c>
      <c r="E98" s="14">
        <v>3175507.35</v>
      </c>
      <c r="F98" s="14">
        <v>3175507.35</v>
      </c>
      <c r="G98" s="15">
        <f t="shared" si="4"/>
        <v>0</v>
      </c>
      <c r="H98" s="14">
        <v>3147378.94</v>
      </c>
      <c r="I98" s="14">
        <v>3066361.15</v>
      </c>
      <c r="J98" s="15">
        <f t="shared" si="5"/>
        <v>109146.20000000019</v>
      </c>
    </row>
    <row r="99" spans="1:10" hidden="1" outlineLevel="1" x14ac:dyDescent="0.25">
      <c r="A99" s="11" t="s">
        <v>578</v>
      </c>
      <c r="B99" s="12" t="s">
        <v>579</v>
      </c>
      <c r="C99" s="13" t="s">
        <v>57</v>
      </c>
      <c r="E99" s="14">
        <v>233789.19</v>
      </c>
      <c r="F99" s="14">
        <v>229971.19</v>
      </c>
      <c r="G99" s="15">
        <f t="shared" si="4"/>
        <v>3818</v>
      </c>
      <c r="H99" s="14">
        <v>58533.1</v>
      </c>
      <c r="I99" s="14">
        <v>76183.3</v>
      </c>
      <c r="J99" s="15">
        <f t="shared" si="5"/>
        <v>157605.89000000001</v>
      </c>
    </row>
    <row r="100" spans="1:10" hidden="1" outlineLevel="1" x14ac:dyDescent="0.25">
      <c r="A100" s="11" t="s">
        <v>580</v>
      </c>
      <c r="B100" s="12" t="s">
        <v>581</v>
      </c>
      <c r="C100" s="13" t="s">
        <v>58</v>
      </c>
      <c r="E100" s="14">
        <v>5729091.2400000002</v>
      </c>
      <c r="F100" s="14">
        <v>5729091.2400000002</v>
      </c>
      <c r="G100" s="15">
        <f t="shared" si="4"/>
        <v>0</v>
      </c>
      <c r="H100" s="14">
        <v>5763301.2400000002</v>
      </c>
      <c r="I100" s="14">
        <v>5729091.2400000002</v>
      </c>
      <c r="J100" s="15">
        <f t="shared" si="5"/>
        <v>0</v>
      </c>
    </row>
    <row r="101" spans="1:10" hidden="1" outlineLevel="1" x14ac:dyDescent="0.25">
      <c r="A101" s="11" t="s">
        <v>582</v>
      </c>
      <c r="B101" s="12" t="s">
        <v>583</v>
      </c>
      <c r="C101" s="13" t="s">
        <v>584</v>
      </c>
      <c r="E101" s="14">
        <v>31771.760000000002</v>
      </c>
      <c r="F101" s="14">
        <v>31771.760000000002</v>
      </c>
      <c r="G101" s="15">
        <f t="shared" si="4"/>
        <v>0</v>
      </c>
      <c r="H101" s="14">
        <v>31771.760000000002</v>
      </c>
      <c r="I101" s="14">
        <v>31771.760000000002</v>
      </c>
      <c r="J101" s="15">
        <f t="shared" si="5"/>
        <v>0</v>
      </c>
    </row>
    <row r="102" spans="1:10" hidden="1" outlineLevel="1" x14ac:dyDescent="0.25">
      <c r="A102" s="11" t="s">
        <v>585</v>
      </c>
      <c r="B102" s="12" t="s">
        <v>586</v>
      </c>
      <c r="C102" s="13" t="s">
        <v>587</v>
      </c>
      <c r="E102" s="14">
        <v>-1256633.42</v>
      </c>
      <c r="F102" s="14">
        <v>-1214536.52</v>
      </c>
      <c r="G102" s="15">
        <f t="shared" si="4"/>
        <v>-42096.899999999907</v>
      </c>
      <c r="H102" s="14">
        <v>-885915.41</v>
      </c>
      <c r="I102" s="14">
        <v>-1017410.39</v>
      </c>
      <c r="J102" s="15">
        <f t="shared" si="5"/>
        <v>-239223.02999999991</v>
      </c>
    </row>
    <row r="103" spans="1:10" hidden="1" outlineLevel="1" x14ac:dyDescent="0.25">
      <c r="A103" s="11" t="s">
        <v>588</v>
      </c>
      <c r="B103" s="12" t="s">
        <v>589</v>
      </c>
      <c r="C103" s="13" t="s">
        <v>55</v>
      </c>
      <c r="E103" s="14">
        <v>-205506431.03</v>
      </c>
      <c r="F103" s="14">
        <v>-204495240.43000001</v>
      </c>
      <c r="G103" s="15">
        <f t="shared" si="4"/>
        <v>-1011190.599999994</v>
      </c>
      <c r="H103" s="14">
        <v>-201416469.56999999</v>
      </c>
      <c r="I103" s="14">
        <v>-199656455.88999999</v>
      </c>
      <c r="J103" s="15">
        <f t="shared" si="5"/>
        <v>-5849975.1400000155</v>
      </c>
    </row>
    <row r="104" spans="1:10" hidden="1" outlineLevel="1" x14ac:dyDescent="0.25">
      <c r="A104" s="11" t="s">
        <v>590</v>
      </c>
      <c r="B104" s="12" t="s">
        <v>591</v>
      </c>
      <c r="C104" s="13" t="s">
        <v>592</v>
      </c>
      <c r="E104" s="14">
        <v>-40835.5</v>
      </c>
      <c r="F104" s="14">
        <v>-39587.4</v>
      </c>
      <c r="G104" s="15">
        <f t="shared" si="4"/>
        <v>-1248.0999999999985</v>
      </c>
      <c r="H104" s="14">
        <v>-25858.38</v>
      </c>
      <c r="I104" s="14">
        <v>-33346.9</v>
      </c>
      <c r="J104" s="15">
        <f t="shared" si="5"/>
        <v>-7488.5999999999985</v>
      </c>
    </row>
    <row r="105" spans="1:10" hidden="1" outlineLevel="1" x14ac:dyDescent="0.25">
      <c r="A105" s="11" t="s">
        <v>593</v>
      </c>
      <c r="B105" s="12" t="s">
        <v>594</v>
      </c>
      <c r="C105" s="13" t="s">
        <v>595</v>
      </c>
      <c r="E105" s="14">
        <v>-26108.959999999999</v>
      </c>
      <c r="F105" s="14">
        <v>-25363</v>
      </c>
      <c r="G105" s="15">
        <f t="shared" si="4"/>
        <v>-745.95999999999913</v>
      </c>
      <c r="H105" s="14">
        <v>-17157.3</v>
      </c>
      <c r="I105" s="14">
        <v>-21633.200000000001</v>
      </c>
      <c r="J105" s="15">
        <f t="shared" si="5"/>
        <v>-4475.7599999999984</v>
      </c>
    </row>
    <row r="106" spans="1:10" hidden="1" outlineLevel="1" x14ac:dyDescent="0.25">
      <c r="A106" s="11" t="s">
        <v>596</v>
      </c>
      <c r="B106" s="12" t="s">
        <v>597</v>
      </c>
      <c r="C106" s="13" t="s">
        <v>598</v>
      </c>
      <c r="E106" s="14">
        <v>-14872.99</v>
      </c>
      <c r="F106" s="14">
        <v>-14872.99</v>
      </c>
      <c r="G106" s="15">
        <f t="shared" si="4"/>
        <v>0</v>
      </c>
      <c r="H106" s="14">
        <v>-1327.5</v>
      </c>
      <c r="I106" s="14">
        <v>-12168.81</v>
      </c>
      <c r="J106" s="15">
        <f t="shared" si="5"/>
        <v>-2704.1800000000003</v>
      </c>
    </row>
    <row r="107" spans="1:10" hidden="1" outlineLevel="1" x14ac:dyDescent="0.25">
      <c r="A107" s="11" t="s">
        <v>599</v>
      </c>
      <c r="B107" s="12" t="s">
        <v>600</v>
      </c>
      <c r="C107" s="13" t="s">
        <v>601</v>
      </c>
      <c r="E107" s="14">
        <v>-36332836.210000001</v>
      </c>
      <c r="F107" s="14">
        <v>-36209651.630000003</v>
      </c>
      <c r="G107" s="15">
        <f t="shared" si="4"/>
        <v>-123184.57999999821</v>
      </c>
      <c r="H107" s="14">
        <v>-36873317.479999997</v>
      </c>
      <c r="I107" s="14">
        <v>-35599312.409999996</v>
      </c>
      <c r="J107" s="15">
        <f t="shared" si="5"/>
        <v>-733523.80000000447</v>
      </c>
    </row>
    <row r="108" spans="1:10" hidden="1" outlineLevel="1" x14ac:dyDescent="0.25">
      <c r="A108" s="11" t="s">
        <v>602</v>
      </c>
      <c r="B108" s="12" t="s">
        <v>603</v>
      </c>
      <c r="C108" s="13" t="s">
        <v>604</v>
      </c>
      <c r="E108" s="14">
        <v>-2698611.93</v>
      </c>
      <c r="F108" s="14">
        <v>-2682418.7999999998</v>
      </c>
      <c r="G108" s="15">
        <f t="shared" si="4"/>
        <v>-16193.130000000354</v>
      </c>
      <c r="H108" s="14">
        <v>-2682974.7000000002</v>
      </c>
      <c r="I108" s="14">
        <v>-2581924.06</v>
      </c>
      <c r="J108" s="15">
        <f t="shared" si="5"/>
        <v>-116687.87000000011</v>
      </c>
    </row>
    <row r="109" spans="1:10" hidden="1" outlineLevel="1" x14ac:dyDescent="0.25">
      <c r="A109" s="11" t="s">
        <v>605</v>
      </c>
      <c r="B109" s="12" t="s">
        <v>606</v>
      </c>
      <c r="C109" s="13" t="s">
        <v>62</v>
      </c>
      <c r="E109" s="14">
        <v>-56688.67</v>
      </c>
      <c r="F109" s="14">
        <v>-52572.22</v>
      </c>
      <c r="G109" s="15">
        <f t="shared" si="4"/>
        <v>-4116.4499999999971</v>
      </c>
      <c r="H109" s="14">
        <v>-20109.48</v>
      </c>
      <c r="I109" s="14">
        <v>-30786.53</v>
      </c>
      <c r="J109" s="15">
        <f t="shared" si="5"/>
        <v>-25902.14</v>
      </c>
    </row>
    <row r="110" spans="1:10" hidden="1" outlineLevel="1" x14ac:dyDescent="0.25">
      <c r="A110" s="11" t="s">
        <v>607</v>
      </c>
      <c r="B110" s="12" t="s">
        <v>608</v>
      </c>
      <c r="C110" s="13" t="s">
        <v>63</v>
      </c>
      <c r="E110" s="14">
        <v>-5627494.9800000004</v>
      </c>
      <c r="F110" s="14">
        <v>-5605986.3100000005</v>
      </c>
      <c r="G110" s="15">
        <f t="shared" si="4"/>
        <v>-21508.669999999925</v>
      </c>
      <c r="H110" s="14">
        <v>-5381702.5999999996</v>
      </c>
      <c r="I110" s="14">
        <v>-5494952.6299999999</v>
      </c>
      <c r="J110" s="15">
        <f t="shared" si="5"/>
        <v>-132542.35000000056</v>
      </c>
    </row>
    <row r="111" spans="1:10" hidden="1" outlineLevel="1" x14ac:dyDescent="0.25">
      <c r="A111" s="11" t="s">
        <v>609</v>
      </c>
      <c r="B111" s="12" t="s">
        <v>610</v>
      </c>
      <c r="C111" s="13" t="s">
        <v>611</v>
      </c>
      <c r="E111" s="14">
        <v>-31771.79</v>
      </c>
      <c r="F111" s="14">
        <v>-31771.79</v>
      </c>
      <c r="G111" s="15">
        <f t="shared" si="4"/>
        <v>0</v>
      </c>
      <c r="H111" s="14">
        <v>-31507.030000000002</v>
      </c>
      <c r="I111" s="14">
        <v>-31771.79</v>
      </c>
      <c r="J111" s="15">
        <f t="shared" si="5"/>
        <v>0</v>
      </c>
    </row>
    <row r="112" spans="1:10" hidden="1" outlineLevel="1" x14ac:dyDescent="0.25">
      <c r="A112" s="11" t="s">
        <v>612</v>
      </c>
      <c r="B112" s="12" t="s">
        <v>613</v>
      </c>
      <c r="C112" s="13" t="s">
        <v>75</v>
      </c>
      <c r="E112" s="14">
        <v>27839165.949999999</v>
      </c>
      <c r="F112" s="14">
        <v>26564744.440000001</v>
      </c>
      <c r="G112" s="15">
        <f t="shared" si="4"/>
        <v>1274421.5099999979</v>
      </c>
      <c r="H112" s="14">
        <v>13472916.939999999</v>
      </c>
      <c r="I112" s="14">
        <v>22203466.780000001</v>
      </c>
      <c r="J112" s="15">
        <f t="shared" si="5"/>
        <v>5635699.1699999981</v>
      </c>
    </row>
    <row r="113" spans="1:10" collapsed="1" x14ac:dyDescent="0.25">
      <c r="A113" s="11" t="s">
        <v>614</v>
      </c>
      <c r="B113" s="29" t="s">
        <v>615</v>
      </c>
      <c r="C113" s="30"/>
      <c r="D113" s="30"/>
      <c r="E113" s="31">
        <v>178350741.76000005</v>
      </c>
      <c r="F113" s="31">
        <v>177421366.37000006</v>
      </c>
      <c r="G113" s="31">
        <f t="shared" si="4"/>
        <v>929375.38999998569</v>
      </c>
      <c r="H113" s="31">
        <v>170149821.87000003</v>
      </c>
      <c r="I113" s="31">
        <v>174170393.61000007</v>
      </c>
      <c r="J113" s="31">
        <f t="shared" si="5"/>
        <v>4180348.1499999762</v>
      </c>
    </row>
    <row r="114" spans="1:10" x14ac:dyDescent="0.25">
      <c r="A114" s="11" t="s">
        <v>616</v>
      </c>
      <c r="B114" s="29" t="s">
        <v>617</v>
      </c>
      <c r="C114" s="30"/>
      <c r="D114" s="30"/>
      <c r="E114" s="31">
        <v>0</v>
      </c>
      <c r="F114" s="31">
        <v>0</v>
      </c>
      <c r="G114" s="31">
        <f t="shared" si="4"/>
        <v>0</v>
      </c>
      <c r="H114" s="31">
        <v>0</v>
      </c>
      <c r="I114" s="31">
        <v>0</v>
      </c>
      <c r="J114" s="31">
        <f t="shared" si="5"/>
        <v>0</v>
      </c>
    </row>
    <row r="115" spans="1:10" hidden="1" outlineLevel="1" x14ac:dyDescent="0.25">
      <c r="A115" s="11" t="s">
        <v>618</v>
      </c>
      <c r="B115" s="12" t="s">
        <v>619</v>
      </c>
      <c r="C115" s="13" t="s">
        <v>620</v>
      </c>
      <c r="E115" s="14">
        <v>4558971.83</v>
      </c>
      <c r="F115" s="14">
        <v>4620722.66</v>
      </c>
      <c r="G115" s="15">
        <f t="shared" si="4"/>
        <v>-61750.830000000075</v>
      </c>
      <c r="H115" s="14">
        <v>5007023.87</v>
      </c>
      <c r="I115" s="14">
        <v>4830131.37</v>
      </c>
      <c r="J115" s="15">
        <f t="shared" si="5"/>
        <v>-271159.54000000004</v>
      </c>
    </row>
    <row r="116" spans="1:10" collapsed="1" x14ac:dyDescent="0.25">
      <c r="A116" s="11" t="s">
        <v>621</v>
      </c>
      <c r="B116" s="29" t="s">
        <v>622</v>
      </c>
      <c r="C116" s="30"/>
      <c r="D116" s="30"/>
      <c r="E116" s="31">
        <v>4558971.83</v>
      </c>
      <c r="F116" s="31">
        <v>4620722.66</v>
      </c>
      <c r="G116" s="31">
        <f t="shared" si="4"/>
        <v>-61750.830000000075</v>
      </c>
      <c r="H116" s="31">
        <v>5007023.87</v>
      </c>
      <c r="I116" s="31">
        <v>4830131.37</v>
      </c>
      <c r="J116" s="31">
        <f t="shared" si="5"/>
        <v>-271159.54000000004</v>
      </c>
    </row>
    <row r="117" spans="1:10" hidden="1" outlineLevel="1" x14ac:dyDescent="0.25">
      <c r="A117" s="11" t="s">
        <v>623</v>
      </c>
      <c r="B117" s="12" t="s">
        <v>624</v>
      </c>
      <c r="C117" s="13" t="s">
        <v>76</v>
      </c>
      <c r="E117" s="14">
        <v>9684720.3200000003</v>
      </c>
      <c r="F117" s="14">
        <v>9684720.3200000003</v>
      </c>
      <c r="G117" s="15">
        <f t="shared" si="4"/>
        <v>0</v>
      </c>
      <c r="H117" s="14">
        <v>9684720.3200000003</v>
      </c>
      <c r="I117" s="14">
        <v>9684720.3200000003</v>
      </c>
      <c r="J117" s="15">
        <f t="shared" si="5"/>
        <v>0</v>
      </c>
    </row>
    <row r="118" spans="1:10" collapsed="1" x14ac:dyDescent="0.25">
      <c r="A118" s="11" t="s">
        <v>625</v>
      </c>
      <c r="B118" s="29" t="s">
        <v>626</v>
      </c>
      <c r="C118" s="30"/>
      <c r="D118" s="30"/>
      <c r="E118" s="31">
        <v>9684720.3200000003</v>
      </c>
      <c r="F118" s="31">
        <v>9684720.3200000003</v>
      </c>
      <c r="G118" s="31">
        <f t="shared" si="4"/>
        <v>0</v>
      </c>
      <c r="H118" s="31">
        <v>9684720.3200000003</v>
      </c>
      <c r="I118" s="31">
        <v>9684720.3200000003</v>
      </c>
      <c r="J118" s="31">
        <f t="shared" si="5"/>
        <v>0</v>
      </c>
    </row>
    <row r="119" spans="1:10" x14ac:dyDescent="0.25">
      <c r="A119" s="11" t="s">
        <v>627</v>
      </c>
      <c r="B119" s="29" t="s">
        <v>628</v>
      </c>
      <c r="C119" s="30"/>
      <c r="D119" s="30"/>
      <c r="E119" s="31">
        <v>0</v>
      </c>
      <c r="F119" s="31">
        <v>0</v>
      </c>
      <c r="G119" s="31">
        <f t="shared" si="4"/>
        <v>0</v>
      </c>
      <c r="H119" s="31">
        <v>0</v>
      </c>
      <c r="I119" s="31">
        <v>0</v>
      </c>
      <c r="J119" s="31">
        <f t="shared" si="5"/>
        <v>0</v>
      </c>
    </row>
    <row r="120" spans="1:10" x14ac:dyDescent="0.25">
      <c r="A120" s="11" t="s">
        <v>629</v>
      </c>
      <c r="B120" s="29" t="s">
        <v>630</v>
      </c>
      <c r="C120" s="30"/>
      <c r="D120" s="30"/>
      <c r="E120" s="31">
        <v>0</v>
      </c>
      <c r="F120" s="31">
        <v>0</v>
      </c>
      <c r="G120" s="31">
        <f t="shared" si="4"/>
        <v>0</v>
      </c>
      <c r="H120" s="31">
        <v>0</v>
      </c>
      <c r="I120" s="31">
        <v>0</v>
      </c>
      <c r="J120" s="31">
        <f t="shared" si="5"/>
        <v>0</v>
      </c>
    </row>
    <row r="121" spans="1:10" hidden="1" outlineLevel="1" x14ac:dyDescent="0.25">
      <c r="A121" s="11" t="s">
        <v>631</v>
      </c>
      <c r="B121" s="12" t="s">
        <v>632</v>
      </c>
      <c r="C121" s="13" t="s">
        <v>72</v>
      </c>
      <c r="E121" s="14">
        <v>150000</v>
      </c>
      <c r="F121" s="14">
        <v>150000</v>
      </c>
      <c r="G121" s="15">
        <f t="shared" si="4"/>
        <v>0</v>
      </c>
      <c r="H121" s="14">
        <v>150000</v>
      </c>
      <c r="I121" s="14">
        <v>150000</v>
      </c>
      <c r="J121" s="15">
        <f t="shared" si="5"/>
        <v>0</v>
      </c>
    </row>
    <row r="122" spans="1:10" hidden="1" outlineLevel="1" x14ac:dyDescent="0.25">
      <c r="A122" s="11" t="s">
        <v>633</v>
      </c>
      <c r="B122" s="12" t="s">
        <v>634</v>
      </c>
      <c r="C122" s="13" t="s">
        <v>77</v>
      </c>
      <c r="E122" s="14">
        <v>1440173.3</v>
      </c>
      <c r="F122" s="14">
        <v>1436688.35</v>
      </c>
      <c r="G122" s="15">
        <f t="shared" si="4"/>
        <v>3484.9499999999534</v>
      </c>
      <c r="H122" s="14">
        <v>1773339.42</v>
      </c>
      <c r="I122" s="14">
        <v>1487791.4</v>
      </c>
      <c r="J122" s="15">
        <f t="shared" si="5"/>
        <v>-47618.09999999986</v>
      </c>
    </row>
    <row r="123" spans="1:10" hidden="1" outlineLevel="1" x14ac:dyDescent="0.25">
      <c r="A123" s="11" t="s">
        <v>635</v>
      </c>
      <c r="B123" s="12" t="s">
        <v>636</v>
      </c>
      <c r="C123" s="13" t="s">
        <v>637</v>
      </c>
      <c r="E123" s="14">
        <v>7873284.4800000004</v>
      </c>
      <c r="F123" s="14">
        <v>7933918.4800000004</v>
      </c>
      <c r="G123" s="15">
        <f t="shared" si="4"/>
        <v>-60634</v>
      </c>
      <c r="H123" s="14">
        <v>14279354.789999999</v>
      </c>
      <c r="I123" s="14">
        <v>8237088.4800000004</v>
      </c>
      <c r="J123" s="15">
        <f t="shared" si="5"/>
        <v>-363804</v>
      </c>
    </row>
    <row r="124" spans="1:10" collapsed="1" x14ac:dyDescent="0.25">
      <c r="A124" s="11" t="s">
        <v>638</v>
      </c>
      <c r="B124" s="29" t="s">
        <v>639</v>
      </c>
      <c r="C124" s="30"/>
      <c r="D124" s="30"/>
      <c r="E124" s="31">
        <v>9463457.7800000012</v>
      </c>
      <c r="F124" s="31">
        <v>9520606.8300000001</v>
      </c>
      <c r="G124" s="31">
        <f t="shared" si="4"/>
        <v>-57149.049999998882</v>
      </c>
      <c r="H124" s="31">
        <v>16202694.209999999</v>
      </c>
      <c r="I124" s="31">
        <v>9874879.8800000008</v>
      </c>
      <c r="J124" s="31">
        <f t="shared" si="5"/>
        <v>-411422.09999999963</v>
      </c>
    </row>
    <row r="125" spans="1:10" ht="13.8" thickBot="1" x14ac:dyDescent="0.3">
      <c r="A125" s="11" t="s">
        <v>640</v>
      </c>
      <c r="B125" s="36" t="s">
        <v>641</v>
      </c>
      <c r="C125" s="26"/>
      <c r="D125" s="26"/>
      <c r="E125" s="37">
        <v>255059070.73000002</v>
      </c>
      <c r="F125" s="37">
        <v>259413463.95999995</v>
      </c>
      <c r="G125" s="38">
        <f t="shared" si="4"/>
        <v>-4354393.2299999297</v>
      </c>
      <c r="H125" s="37">
        <v>270495737.33999997</v>
      </c>
      <c r="I125" s="37">
        <v>261657417.66000009</v>
      </c>
      <c r="J125" s="38">
        <f t="shared" si="5"/>
        <v>-6598346.9300000668</v>
      </c>
    </row>
    <row r="126" spans="1:10" ht="13.8" thickTop="1" x14ac:dyDescent="0.25">
      <c r="B126" s="26"/>
      <c r="C126" s="26"/>
      <c r="D126" s="26"/>
      <c r="E126" s="39"/>
      <c r="F126" s="39"/>
      <c r="G126" s="39"/>
      <c r="H126" s="39"/>
      <c r="I126" s="39"/>
      <c r="J126" s="39"/>
    </row>
    <row r="127" spans="1:10" x14ac:dyDescent="0.25">
      <c r="B127" s="26" t="s">
        <v>642</v>
      </c>
      <c r="C127" s="26"/>
      <c r="D127" s="26"/>
      <c r="E127" s="39"/>
      <c r="F127" s="39"/>
      <c r="G127" s="39"/>
      <c r="H127" s="39"/>
      <c r="I127" s="39"/>
      <c r="J127" s="39"/>
    </row>
    <row r="128" spans="1:10" x14ac:dyDescent="0.25">
      <c r="B128" s="26" t="s">
        <v>643</v>
      </c>
      <c r="C128" s="26"/>
      <c r="D128" s="26"/>
      <c r="E128" s="31"/>
      <c r="F128" s="31"/>
      <c r="G128" s="31"/>
      <c r="H128" s="31"/>
      <c r="I128" s="31"/>
      <c r="J128" s="31"/>
    </row>
    <row r="129" spans="1:10" x14ac:dyDescent="0.25">
      <c r="A129" s="11" t="s">
        <v>644</v>
      </c>
      <c r="B129" s="29" t="s">
        <v>645</v>
      </c>
      <c r="C129" s="30"/>
      <c r="D129" s="30"/>
      <c r="E129" s="39">
        <v>0</v>
      </c>
      <c r="F129" s="39">
        <v>0</v>
      </c>
      <c r="G129" s="39">
        <f>+E129-F129</f>
        <v>0</v>
      </c>
      <c r="H129" s="39">
        <v>0</v>
      </c>
      <c r="I129" s="39">
        <v>0</v>
      </c>
      <c r="J129" s="39">
        <f>+E129-I129</f>
        <v>0</v>
      </c>
    </row>
    <row r="130" spans="1:10" x14ac:dyDescent="0.25">
      <c r="A130" s="11" t="s">
        <v>646</v>
      </c>
      <c r="B130" s="29" t="s">
        <v>647</v>
      </c>
      <c r="C130" s="30"/>
      <c r="D130" s="30"/>
      <c r="E130" s="39">
        <v>0</v>
      </c>
      <c r="F130" s="39">
        <v>0</v>
      </c>
      <c r="G130" s="39"/>
      <c r="H130" s="39">
        <v>0</v>
      </c>
      <c r="I130" s="39">
        <v>0</v>
      </c>
      <c r="J130" s="39"/>
    </row>
    <row r="131" spans="1:10" hidden="1" outlineLevel="1" x14ac:dyDescent="0.25">
      <c r="A131" s="11" t="s">
        <v>648</v>
      </c>
      <c r="B131" s="12" t="s">
        <v>649</v>
      </c>
      <c r="C131" s="13" t="s">
        <v>650</v>
      </c>
      <c r="E131" s="14">
        <v>109722.45</v>
      </c>
      <c r="F131" s="14">
        <v>109722.45</v>
      </c>
      <c r="G131" s="15">
        <f t="shared" ref="G131:G194" si="6">+E131-F131</f>
        <v>0</v>
      </c>
      <c r="H131" s="14">
        <v>106112.58</v>
      </c>
      <c r="I131" s="14">
        <v>109722.45</v>
      </c>
      <c r="J131" s="15">
        <f t="shared" ref="J131:J194" si="7">+E131-I131</f>
        <v>0</v>
      </c>
    </row>
    <row r="132" spans="1:10" hidden="1" outlineLevel="1" x14ac:dyDescent="0.25">
      <c r="A132" s="11" t="s">
        <v>651</v>
      </c>
      <c r="B132" s="12" t="s">
        <v>652</v>
      </c>
      <c r="C132" s="13" t="s">
        <v>653</v>
      </c>
      <c r="E132" s="14">
        <v>7255.08</v>
      </c>
      <c r="F132" s="14">
        <v>7255.08</v>
      </c>
      <c r="G132" s="15">
        <f t="shared" si="6"/>
        <v>0</v>
      </c>
      <c r="H132" s="14">
        <v>7255.08</v>
      </c>
      <c r="I132" s="14">
        <v>7255.08</v>
      </c>
      <c r="J132" s="15">
        <f t="shared" si="7"/>
        <v>0</v>
      </c>
    </row>
    <row r="133" spans="1:10" hidden="1" outlineLevel="1" x14ac:dyDescent="0.25">
      <c r="A133" s="11" t="s">
        <v>654</v>
      </c>
      <c r="B133" s="12" t="s">
        <v>655</v>
      </c>
      <c r="C133" s="13" t="s">
        <v>656</v>
      </c>
      <c r="E133" s="14">
        <v>4974887</v>
      </c>
      <c r="F133" s="14">
        <v>4974887</v>
      </c>
      <c r="G133" s="15">
        <f t="shared" si="6"/>
        <v>0</v>
      </c>
      <c r="H133" s="14">
        <v>5058049.93</v>
      </c>
      <c r="I133" s="14">
        <v>4974887</v>
      </c>
      <c r="J133" s="15">
        <f t="shared" si="7"/>
        <v>0</v>
      </c>
    </row>
    <row r="134" spans="1:10" collapsed="1" x14ac:dyDescent="0.25">
      <c r="A134" s="11" t="s">
        <v>657</v>
      </c>
      <c r="B134" s="29" t="s">
        <v>658</v>
      </c>
      <c r="C134" s="30"/>
      <c r="D134" s="30"/>
      <c r="E134" s="31">
        <v>5091864.53</v>
      </c>
      <c r="F134" s="31">
        <v>5091864.53</v>
      </c>
      <c r="G134" s="31">
        <f t="shared" si="6"/>
        <v>0</v>
      </c>
      <c r="H134" s="31">
        <v>5171417.59</v>
      </c>
      <c r="I134" s="31">
        <v>5091864.53</v>
      </c>
      <c r="J134" s="31">
        <f t="shared" si="7"/>
        <v>0</v>
      </c>
    </row>
    <row r="135" spans="1:10" hidden="1" outlineLevel="1" x14ac:dyDescent="0.25">
      <c r="A135" s="11" t="s">
        <v>659</v>
      </c>
      <c r="B135" s="12" t="s">
        <v>660</v>
      </c>
      <c r="C135" s="13" t="s">
        <v>661</v>
      </c>
      <c r="E135" s="14">
        <v>0</v>
      </c>
      <c r="F135" s="14">
        <v>0</v>
      </c>
      <c r="G135" s="15">
        <f t="shared" si="6"/>
        <v>0</v>
      </c>
      <c r="H135" s="14">
        <v>266405.2</v>
      </c>
      <c r="I135" s="14">
        <v>67126</v>
      </c>
      <c r="J135" s="15">
        <f t="shared" si="7"/>
        <v>-67126</v>
      </c>
    </row>
    <row r="136" spans="1:10" collapsed="1" x14ac:dyDescent="0.25">
      <c r="A136" s="11" t="s">
        <v>662</v>
      </c>
      <c r="B136" s="29" t="s">
        <v>663</v>
      </c>
      <c r="C136" s="30"/>
      <c r="D136" s="30"/>
      <c r="E136" s="31">
        <v>0</v>
      </c>
      <c r="F136" s="31">
        <v>0</v>
      </c>
      <c r="G136" s="31">
        <f t="shared" si="6"/>
        <v>0</v>
      </c>
      <c r="H136" s="31">
        <v>266405.2</v>
      </c>
      <c r="I136" s="31">
        <v>67126</v>
      </c>
      <c r="J136" s="31">
        <f t="shared" si="7"/>
        <v>-67126</v>
      </c>
    </row>
    <row r="137" spans="1:10" x14ac:dyDescent="0.25">
      <c r="A137" s="11" t="s">
        <v>664</v>
      </c>
      <c r="B137" s="29" t="s">
        <v>665</v>
      </c>
      <c r="C137" s="30"/>
      <c r="D137" s="30"/>
      <c r="E137" s="31">
        <v>0</v>
      </c>
      <c r="F137" s="31">
        <v>0</v>
      </c>
      <c r="G137" s="31">
        <f t="shared" si="6"/>
        <v>0</v>
      </c>
      <c r="H137" s="31">
        <v>0</v>
      </c>
      <c r="I137" s="31">
        <v>0</v>
      </c>
      <c r="J137" s="31">
        <f t="shared" si="7"/>
        <v>0</v>
      </c>
    </row>
    <row r="138" spans="1:10" hidden="1" outlineLevel="1" x14ac:dyDescent="0.25">
      <c r="A138" s="11" t="s">
        <v>666</v>
      </c>
      <c r="B138" s="12" t="s">
        <v>667</v>
      </c>
      <c r="C138" s="13" t="s">
        <v>84</v>
      </c>
      <c r="E138" s="14">
        <v>1150711.58</v>
      </c>
      <c r="F138" s="14">
        <v>1263625.3</v>
      </c>
      <c r="G138" s="15">
        <f t="shared" si="6"/>
        <v>-112913.71999999997</v>
      </c>
      <c r="H138" s="14">
        <v>1724758.5899999999</v>
      </c>
      <c r="I138" s="14">
        <v>1655231.52</v>
      </c>
      <c r="J138" s="15">
        <f t="shared" si="7"/>
        <v>-504519.93999999994</v>
      </c>
    </row>
    <row r="139" spans="1:10" hidden="1" outlineLevel="1" x14ac:dyDescent="0.25">
      <c r="A139" s="11" t="s">
        <v>668</v>
      </c>
      <c r="B139" s="12" t="s">
        <v>669</v>
      </c>
      <c r="C139" s="13" t="s">
        <v>85</v>
      </c>
      <c r="E139" s="14">
        <v>5833303.8200000003</v>
      </c>
      <c r="F139" s="14">
        <v>4566302.2300000004</v>
      </c>
      <c r="G139" s="15">
        <f t="shared" si="6"/>
        <v>1267001.5899999999</v>
      </c>
      <c r="H139" s="14">
        <v>5508223</v>
      </c>
      <c r="I139" s="14">
        <v>5261954.72</v>
      </c>
      <c r="J139" s="15">
        <f t="shared" si="7"/>
        <v>571349.10000000056</v>
      </c>
    </row>
    <row r="140" spans="1:10" hidden="1" outlineLevel="1" x14ac:dyDescent="0.25">
      <c r="A140" s="11" t="s">
        <v>670</v>
      </c>
      <c r="B140" s="12" t="s">
        <v>671</v>
      </c>
      <c r="C140" s="13" t="s">
        <v>672</v>
      </c>
      <c r="E140" s="14">
        <v>-23858.13</v>
      </c>
      <c r="F140" s="14">
        <v>-24869.49</v>
      </c>
      <c r="G140" s="15">
        <f t="shared" si="6"/>
        <v>1011.3600000000006</v>
      </c>
      <c r="H140" s="14">
        <v>-18300.61</v>
      </c>
      <c r="I140" s="14">
        <v>-29736.170000000002</v>
      </c>
      <c r="J140" s="15">
        <f t="shared" si="7"/>
        <v>5878.0400000000009</v>
      </c>
    </row>
    <row r="141" spans="1:10" hidden="1" outlineLevel="1" x14ac:dyDescent="0.25">
      <c r="A141" s="11" t="s">
        <v>673</v>
      </c>
      <c r="B141" s="12" t="s">
        <v>674</v>
      </c>
      <c r="C141" s="13" t="s">
        <v>675</v>
      </c>
      <c r="E141" s="14">
        <v>0</v>
      </c>
      <c r="F141" s="14">
        <v>0</v>
      </c>
      <c r="G141" s="15">
        <f t="shared" si="6"/>
        <v>0</v>
      </c>
      <c r="H141" s="14">
        <v>3924.65</v>
      </c>
      <c r="I141" s="14">
        <v>0</v>
      </c>
      <c r="J141" s="15">
        <f t="shared" si="7"/>
        <v>0</v>
      </c>
    </row>
    <row r="142" spans="1:10" hidden="1" outlineLevel="1" x14ac:dyDescent="0.25">
      <c r="A142" s="11" t="s">
        <v>676</v>
      </c>
      <c r="B142" s="12" t="s">
        <v>677</v>
      </c>
      <c r="C142" s="13" t="s">
        <v>86</v>
      </c>
      <c r="E142" s="14">
        <v>5567.86</v>
      </c>
      <c r="F142" s="14">
        <v>5567.86</v>
      </c>
      <c r="G142" s="15">
        <f t="shared" si="6"/>
        <v>0</v>
      </c>
      <c r="H142" s="14">
        <v>628.75</v>
      </c>
      <c r="I142" s="14">
        <v>4713.3</v>
      </c>
      <c r="J142" s="15">
        <f t="shared" si="7"/>
        <v>854.55999999999949</v>
      </c>
    </row>
    <row r="143" spans="1:10" hidden="1" outlineLevel="1" x14ac:dyDescent="0.25">
      <c r="A143" s="11" t="s">
        <v>678</v>
      </c>
      <c r="B143" s="12" t="s">
        <v>679</v>
      </c>
      <c r="C143" s="13" t="s">
        <v>680</v>
      </c>
      <c r="E143" s="14">
        <v>1441222.73</v>
      </c>
      <c r="F143" s="14">
        <v>1466151.73</v>
      </c>
      <c r="G143" s="15">
        <f t="shared" si="6"/>
        <v>-24929</v>
      </c>
      <c r="H143" s="14">
        <v>1395897.73</v>
      </c>
      <c r="I143" s="14">
        <v>1293314.73</v>
      </c>
      <c r="J143" s="15">
        <f t="shared" si="7"/>
        <v>147908</v>
      </c>
    </row>
    <row r="144" spans="1:10" hidden="1" outlineLevel="1" x14ac:dyDescent="0.25">
      <c r="A144" s="11" t="s">
        <v>681</v>
      </c>
      <c r="B144" s="12" t="s">
        <v>682</v>
      </c>
      <c r="C144" s="13" t="s">
        <v>88</v>
      </c>
      <c r="E144" s="14">
        <v>-33061.93</v>
      </c>
      <c r="F144" s="14">
        <v>-5481.54</v>
      </c>
      <c r="G144" s="15">
        <f t="shared" si="6"/>
        <v>-27580.39</v>
      </c>
      <c r="H144" s="14">
        <v>3557.84</v>
      </c>
      <c r="I144" s="14">
        <v>1047.5</v>
      </c>
      <c r="J144" s="15">
        <f t="shared" si="7"/>
        <v>-34109.43</v>
      </c>
    </row>
    <row r="145" spans="1:10" hidden="1" outlineLevel="1" x14ac:dyDescent="0.25">
      <c r="A145" s="11" t="s">
        <v>683</v>
      </c>
      <c r="B145" s="12" t="s">
        <v>684</v>
      </c>
      <c r="C145" s="13" t="s">
        <v>89</v>
      </c>
      <c r="E145" s="14">
        <v>1317022.73</v>
      </c>
      <c r="F145" s="14">
        <v>1021698.81</v>
      </c>
      <c r="G145" s="15">
        <f t="shared" si="6"/>
        <v>295323.91999999993</v>
      </c>
      <c r="H145" s="14">
        <v>658545.93000000005</v>
      </c>
      <c r="I145" s="14">
        <v>975605.03</v>
      </c>
      <c r="J145" s="15">
        <f t="shared" si="7"/>
        <v>341417.69999999995</v>
      </c>
    </row>
    <row r="146" spans="1:10" hidden="1" outlineLevel="1" x14ac:dyDescent="0.25">
      <c r="A146" s="11" t="s">
        <v>685</v>
      </c>
      <c r="B146" s="12" t="s">
        <v>686</v>
      </c>
      <c r="C146" s="13" t="s">
        <v>687</v>
      </c>
      <c r="E146" s="14">
        <v>3048889.21</v>
      </c>
      <c r="F146" s="14">
        <v>3372456.38</v>
      </c>
      <c r="G146" s="15">
        <f t="shared" si="6"/>
        <v>-323567.16999999993</v>
      </c>
      <c r="H146" s="14">
        <v>4669228.28</v>
      </c>
      <c r="I146" s="14">
        <v>5235389.3</v>
      </c>
      <c r="J146" s="15">
        <f t="shared" si="7"/>
        <v>-2186500.09</v>
      </c>
    </row>
    <row r="147" spans="1:10" hidden="1" outlineLevel="1" x14ac:dyDescent="0.25">
      <c r="A147" s="11" t="s">
        <v>688</v>
      </c>
      <c r="B147" s="12" t="s">
        <v>689</v>
      </c>
      <c r="C147" s="13" t="s">
        <v>690</v>
      </c>
      <c r="E147" s="14">
        <v>0</v>
      </c>
      <c r="F147" s="14">
        <v>-116.42</v>
      </c>
      <c r="G147" s="15">
        <f t="shared" si="6"/>
        <v>116.42</v>
      </c>
      <c r="H147" s="14">
        <v>0</v>
      </c>
      <c r="I147" s="14">
        <v>0</v>
      </c>
      <c r="J147" s="15">
        <f t="shared" si="7"/>
        <v>0</v>
      </c>
    </row>
    <row r="148" spans="1:10" hidden="1" outlineLevel="1" x14ac:dyDescent="0.25">
      <c r="A148" s="11" t="s">
        <v>691</v>
      </c>
      <c r="B148" s="12" t="s">
        <v>692</v>
      </c>
      <c r="C148" s="13" t="s">
        <v>91</v>
      </c>
      <c r="E148" s="14">
        <v>85056.76</v>
      </c>
      <c r="F148" s="14">
        <v>33506.379999999997</v>
      </c>
      <c r="G148" s="15">
        <f t="shared" si="6"/>
        <v>51550.38</v>
      </c>
      <c r="H148" s="14">
        <v>21677.24</v>
      </c>
      <c r="I148" s="14">
        <v>89852.57</v>
      </c>
      <c r="J148" s="15">
        <f t="shared" si="7"/>
        <v>-4795.8100000000122</v>
      </c>
    </row>
    <row r="149" spans="1:10" hidden="1" outlineLevel="1" x14ac:dyDescent="0.25">
      <c r="A149" s="11" t="s">
        <v>693</v>
      </c>
      <c r="B149" s="12" t="s">
        <v>694</v>
      </c>
      <c r="C149" s="13" t="s">
        <v>695</v>
      </c>
      <c r="E149" s="14">
        <v>0.01</v>
      </c>
      <c r="F149" s="14">
        <v>0.01</v>
      </c>
      <c r="G149" s="15">
        <f t="shared" si="6"/>
        <v>0</v>
      </c>
      <c r="H149" s="14">
        <v>0.01</v>
      </c>
      <c r="I149" s="14">
        <v>0.01</v>
      </c>
      <c r="J149" s="15">
        <f t="shared" si="7"/>
        <v>0</v>
      </c>
    </row>
    <row r="150" spans="1:10" hidden="1" outlineLevel="1" x14ac:dyDescent="0.25">
      <c r="A150" s="11" t="s">
        <v>696</v>
      </c>
      <c r="B150" s="12" t="s">
        <v>697</v>
      </c>
      <c r="C150" s="13" t="s">
        <v>698</v>
      </c>
      <c r="E150" s="14">
        <v>16162.6</v>
      </c>
      <c r="F150" s="14">
        <v>16162.6</v>
      </c>
      <c r="G150" s="15">
        <f t="shared" si="6"/>
        <v>0</v>
      </c>
      <c r="H150" s="14">
        <v>16162.6</v>
      </c>
      <c r="I150" s="14">
        <v>16162.6</v>
      </c>
      <c r="J150" s="15">
        <f t="shared" si="7"/>
        <v>0</v>
      </c>
    </row>
    <row r="151" spans="1:10" hidden="1" outlineLevel="1" x14ac:dyDescent="0.25">
      <c r="A151" s="11" t="s">
        <v>699</v>
      </c>
      <c r="B151" s="12" t="s">
        <v>700</v>
      </c>
      <c r="C151" s="13" t="s">
        <v>701</v>
      </c>
      <c r="E151" s="14">
        <v>10816.73</v>
      </c>
      <c r="F151" s="14">
        <v>10816.73</v>
      </c>
      <c r="G151" s="15">
        <f t="shared" si="6"/>
        <v>0</v>
      </c>
      <c r="H151" s="14">
        <v>7531.4000000000005</v>
      </c>
      <c r="I151" s="14">
        <v>0</v>
      </c>
      <c r="J151" s="15">
        <f t="shared" si="7"/>
        <v>10816.73</v>
      </c>
    </row>
    <row r="152" spans="1:10" hidden="1" outlineLevel="1" x14ac:dyDescent="0.25">
      <c r="A152" s="11" t="s">
        <v>702</v>
      </c>
      <c r="B152" s="12" t="s">
        <v>703</v>
      </c>
      <c r="C152" s="13" t="s">
        <v>704</v>
      </c>
      <c r="E152" s="14">
        <v>9991.7000000000007</v>
      </c>
      <c r="F152" s="14">
        <v>9991.7000000000007</v>
      </c>
      <c r="G152" s="15">
        <f t="shared" si="6"/>
        <v>0</v>
      </c>
      <c r="H152" s="14">
        <v>4518.54</v>
      </c>
      <c r="I152" s="14">
        <v>9991.7000000000007</v>
      </c>
      <c r="J152" s="15">
        <f t="shared" si="7"/>
        <v>0</v>
      </c>
    </row>
    <row r="153" spans="1:10" hidden="1" outlineLevel="1" x14ac:dyDescent="0.25">
      <c r="A153" s="11" t="s">
        <v>705</v>
      </c>
      <c r="B153" s="12" t="s">
        <v>706</v>
      </c>
      <c r="C153" s="13" t="s">
        <v>92</v>
      </c>
      <c r="E153" s="14">
        <v>14624.7</v>
      </c>
      <c r="F153" s="14">
        <v>15294.92</v>
      </c>
      <c r="G153" s="15">
        <f t="shared" si="6"/>
        <v>-670.21999999999935</v>
      </c>
      <c r="H153" s="14">
        <v>6771.56</v>
      </c>
      <c r="I153" s="14">
        <v>8954.14</v>
      </c>
      <c r="J153" s="15">
        <f t="shared" si="7"/>
        <v>5670.5600000000013</v>
      </c>
    </row>
    <row r="154" spans="1:10" hidden="1" outlineLevel="1" x14ac:dyDescent="0.25">
      <c r="A154" s="11" t="s">
        <v>707</v>
      </c>
      <c r="B154" s="12" t="s">
        <v>708</v>
      </c>
      <c r="C154" s="13" t="s">
        <v>709</v>
      </c>
      <c r="E154" s="14">
        <v>53093</v>
      </c>
      <c r="F154" s="14">
        <v>53093</v>
      </c>
      <c r="G154" s="15">
        <f t="shared" si="6"/>
        <v>0</v>
      </c>
      <c r="H154" s="14">
        <v>0</v>
      </c>
      <c r="I154" s="14">
        <v>132900.25</v>
      </c>
      <c r="J154" s="15">
        <f t="shared" si="7"/>
        <v>-79807.25</v>
      </c>
    </row>
    <row r="155" spans="1:10" hidden="1" outlineLevel="1" x14ac:dyDescent="0.25">
      <c r="A155" s="11" t="s">
        <v>710</v>
      </c>
      <c r="B155" s="12" t="s">
        <v>711</v>
      </c>
      <c r="C155" s="13" t="s">
        <v>712</v>
      </c>
      <c r="E155" s="14">
        <v>89745.82</v>
      </c>
      <c r="F155" s="14">
        <v>74124.070000000007</v>
      </c>
      <c r="G155" s="15">
        <f t="shared" si="6"/>
        <v>15621.75</v>
      </c>
      <c r="H155" s="14">
        <v>231624.95999999999</v>
      </c>
      <c r="I155" s="14">
        <v>63886</v>
      </c>
      <c r="J155" s="15">
        <f t="shared" si="7"/>
        <v>25859.820000000007</v>
      </c>
    </row>
    <row r="156" spans="1:10" hidden="1" outlineLevel="1" x14ac:dyDescent="0.25">
      <c r="A156" s="11" t="s">
        <v>713</v>
      </c>
      <c r="B156" s="12" t="s">
        <v>714</v>
      </c>
      <c r="C156" s="13" t="s">
        <v>715</v>
      </c>
      <c r="E156" s="14">
        <v>365868.69</v>
      </c>
      <c r="F156" s="14">
        <v>304760.59000000003</v>
      </c>
      <c r="G156" s="15">
        <f t="shared" si="6"/>
        <v>61108.099999999977</v>
      </c>
      <c r="H156" s="14">
        <v>428339.63</v>
      </c>
      <c r="I156" s="14">
        <v>378923.9</v>
      </c>
      <c r="J156" s="15">
        <f t="shared" si="7"/>
        <v>-13055.210000000021</v>
      </c>
    </row>
    <row r="157" spans="1:10" hidden="1" outlineLevel="1" x14ac:dyDescent="0.25">
      <c r="A157" s="11" t="s">
        <v>716</v>
      </c>
      <c r="B157" s="12" t="s">
        <v>717</v>
      </c>
      <c r="C157" s="13" t="s">
        <v>718</v>
      </c>
      <c r="E157" s="14">
        <v>314156.85000000003</v>
      </c>
      <c r="F157" s="14">
        <v>317042.90000000002</v>
      </c>
      <c r="G157" s="15">
        <f t="shared" si="6"/>
        <v>-2886.0499999999884</v>
      </c>
      <c r="H157" s="14">
        <v>1759164.6</v>
      </c>
      <c r="I157" s="14">
        <v>1549285.2</v>
      </c>
      <c r="J157" s="15">
        <f t="shared" si="7"/>
        <v>-1235128.3499999999</v>
      </c>
    </row>
    <row r="158" spans="1:10" hidden="1" outlineLevel="1" x14ac:dyDescent="0.25">
      <c r="A158" s="11" t="s">
        <v>719</v>
      </c>
      <c r="B158" s="12" t="s">
        <v>720</v>
      </c>
      <c r="C158" s="13" t="s">
        <v>721</v>
      </c>
      <c r="E158" s="14">
        <v>1845564.83</v>
      </c>
      <c r="F158" s="14">
        <v>1831464.85</v>
      </c>
      <c r="G158" s="15">
        <f t="shared" si="6"/>
        <v>14099.979999999981</v>
      </c>
      <c r="H158" s="14">
        <v>1177451.96</v>
      </c>
      <c r="I158" s="14">
        <v>1257437.6400000001</v>
      </c>
      <c r="J158" s="15">
        <f t="shared" si="7"/>
        <v>588127.18999999994</v>
      </c>
    </row>
    <row r="159" spans="1:10" hidden="1" outlineLevel="1" x14ac:dyDescent="0.25">
      <c r="A159" s="11" t="s">
        <v>722</v>
      </c>
      <c r="B159" s="12" t="s">
        <v>723</v>
      </c>
      <c r="C159" s="13" t="s">
        <v>724</v>
      </c>
      <c r="E159" s="14">
        <v>10000</v>
      </c>
      <c r="F159" s="14">
        <v>10000</v>
      </c>
      <c r="G159" s="15">
        <f t="shared" si="6"/>
        <v>0</v>
      </c>
      <c r="H159" s="14">
        <v>10000</v>
      </c>
      <c r="I159" s="14">
        <v>10000</v>
      </c>
      <c r="J159" s="15">
        <f t="shared" si="7"/>
        <v>0</v>
      </c>
    </row>
    <row r="160" spans="1:10" hidden="1" outlineLevel="1" x14ac:dyDescent="0.25">
      <c r="A160" s="11" t="s">
        <v>725</v>
      </c>
      <c r="B160" s="12" t="s">
        <v>726</v>
      </c>
      <c r="C160" s="13" t="s">
        <v>727</v>
      </c>
      <c r="E160" s="14">
        <v>5935179.9500000002</v>
      </c>
      <c r="F160" s="14">
        <v>5961895.4500000002</v>
      </c>
      <c r="G160" s="15">
        <f t="shared" si="6"/>
        <v>-26715.5</v>
      </c>
      <c r="H160" s="14">
        <v>9946025.7699999996</v>
      </c>
      <c r="I160" s="14">
        <v>7508003.2999999998</v>
      </c>
      <c r="J160" s="15">
        <f t="shared" si="7"/>
        <v>-1572823.3499999996</v>
      </c>
    </row>
    <row r="161" spans="1:10" hidden="1" outlineLevel="1" x14ac:dyDescent="0.25">
      <c r="A161" s="11" t="s">
        <v>728</v>
      </c>
      <c r="B161" s="12" t="s">
        <v>729</v>
      </c>
      <c r="C161" s="13" t="s">
        <v>103</v>
      </c>
      <c r="E161" s="14">
        <v>90823.76</v>
      </c>
      <c r="F161" s="14">
        <v>83791.37</v>
      </c>
      <c r="G161" s="15">
        <f t="shared" si="6"/>
        <v>7032.3899999999994</v>
      </c>
      <c r="H161" s="14">
        <v>105795.75</v>
      </c>
      <c r="I161" s="14">
        <v>88082.040000000008</v>
      </c>
      <c r="J161" s="15">
        <f t="shared" si="7"/>
        <v>2741.7199999999866</v>
      </c>
    </row>
    <row r="162" spans="1:10" hidden="1" outlineLevel="1" x14ac:dyDescent="0.25">
      <c r="A162" s="11" t="s">
        <v>730</v>
      </c>
      <c r="B162" s="12" t="s">
        <v>731</v>
      </c>
      <c r="C162" s="13" t="s">
        <v>732</v>
      </c>
      <c r="E162" s="14">
        <v>0</v>
      </c>
      <c r="F162" s="14">
        <v>0</v>
      </c>
      <c r="G162" s="15">
        <f t="shared" si="6"/>
        <v>0</v>
      </c>
      <c r="H162" s="14">
        <v>500000</v>
      </c>
      <c r="I162" s="14">
        <v>0</v>
      </c>
      <c r="J162" s="15">
        <f t="shared" si="7"/>
        <v>0</v>
      </c>
    </row>
    <row r="163" spans="1:10" collapsed="1" x14ac:dyDescent="0.25">
      <c r="A163" s="11" t="s">
        <v>733</v>
      </c>
      <c r="B163" s="29" t="s">
        <v>734</v>
      </c>
      <c r="C163" s="30"/>
      <c r="D163" s="30"/>
      <c r="E163" s="31">
        <v>21580883.270000003</v>
      </c>
      <c r="F163" s="31">
        <v>20387279.43</v>
      </c>
      <c r="G163" s="31">
        <f t="shared" si="6"/>
        <v>1193603.8400000036</v>
      </c>
      <c r="H163" s="31">
        <v>28161528.179999996</v>
      </c>
      <c r="I163" s="31">
        <v>25510999.279999997</v>
      </c>
      <c r="J163" s="31">
        <f t="shared" si="7"/>
        <v>-3930116.0099999942</v>
      </c>
    </row>
    <row r="164" spans="1:10" hidden="1" outlineLevel="1" x14ac:dyDescent="0.25">
      <c r="A164" s="11" t="s">
        <v>735</v>
      </c>
      <c r="B164" s="12" t="s">
        <v>736</v>
      </c>
      <c r="C164" s="13" t="s">
        <v>737</v>
      </c>
      <c r="E164" s="14">
        <v>335949.87</v>
      </c>
      <c r="F164" s="14">
        <v>788199.62</v>
      </c>
      <c r="G164" s="15">
        <f t="shared" si="6"/>
        <v>-452249.75</v>
      </c>
      <c r="H164" s="14">
        <v>-12745.720000000001</v>
      </c>
      <c r="I164" s="14">
        <v>796346.97</v>
      </c>
      <c r="J164" s="15">
        <f t="shared" si="7"/>
        <v>-460397.1</v>
      </c>
    </row>
    <row r="165" spans="1:10" hidden="1" outlineLevel="1" x14ac:dyDescent="0.25">
      <c r="A165" s="11" t="s">
        <v>738</v>
      </c>
      <c r="B165" s="12" t="s">
        <v>739</v>
      </c>
      <c r="C165" s="13" t="s">
        <v>97</v>
      </c>
      <c r="E165" s="14">
        <v>2256614.17</v>
      </c>
      <c r="F165" s="14">
        <v>5562634.9900000002</v>
      </c>
      <c r="G165" s="15">
        <f t="shared" si="6"/>
        <v>-3306020.8200000003</v>
      </c>
      <c r="H165" s="14">
        <v>1818196.3399999999</v>
      </c>
      <c r="I165" s="14">
        <v>1619378.6</v>
      </c>
      <c r="J165" s="15">
        <f t="shared" si="7"/>
        <v>637235.56999999983</v>
      </c>
    </row>
    <row r="166" spans="1:10" hidden="1" outlineLevel="1" x14ac:dyDescent="0.25">
      <c r="A166" s="11" t="s">
        <v>740</v>
      </c>
      <c r="B166" s="12" t="s">
        <v>741</v>
      </c>
      <c r="C166" s="13" t="s">
        <v>742</v>
      </c>
      <c r="E166" s="14">
        <v>300000</v>
      </c>
      <c r="F166" s="14">
        <v>250000</v>
      </c>
      <c r="G166" s="15">
        <f t="shared" si="6"/>
        <v>50000</v>
      </c>
      <c r="H166" s="14">
        <v>240000</v>
      </c>
      <c r="I166" s="14">
        <v>0</v>
      </c>
      <c r="J166" s="15">
        <f t="shared" si="7"/>
        <v>300000</v>
      </c>
    </row>
    <row r="167" spans="1:10" hidden="1" outlineLevel="1" x14ac:dyDescent="0.25">
      <c r="A167" s="11" t="s">
        <v>743</v>
      </c>
      <c r="B167" s="12" t="s">
        <v>744</v>
      </c>
      <c r="C167" s="13" t="s">
        <v>99</v>
      </c>
      <c r="E167" s="14">
        <v>863266.04</v>
      </c>
      <c r="F167" s="14">
        <v>882689.04</v>
      </c>
      <c r="G167" s="15">
        <f t="shared" si="6"/>
        <v>-19423</v>
      </c>
      <c r="H167" s="14">
        <v>4360060.84</v>
      </c>
      <c r="I167" s="14">
        <v>937559.54</v>
      </c>
      <c r="J167" s="15">
        <f t="shared" si="7"/>
        <v>-74293.5</v>
      </c>
    </row>
    <row r="168" spans="1:10" hidden="1" outlineLevel="1" x14ac:dyDescent="0.25">
      <c r="A168" s="11" t="s">
        <v>745</v>
      </c>
      <c r="B168" s="12" t="s">
        <v>746</v>
      </c>
      <c r="C168" s="13" t="s">
        <v>100</v>
      </c>
      <c r="E168" s="14">
        <v>3366134.07</v>
      </c>
      <c r="F168" s="14">
        <v>3372934.01</v>
      </c>
      <c r="G168" s="15">
        <f t="shared" si="6"/>
        <v>-6799.9399999999441</v>
      </c>
      <c r="H168" s="14">
        <v>3141651.55</v>
      </c>
      <c r="I168" s="14">
        <v>3583300.71</v>
      </c>
      <c r="J168" s="15">
        <f t="shared" si="7"/>
        <v>-217166.64000000013</v>
      </c>
    </row>
    <row r="169" spans="1:10" hidden="1" outlineLevel="1" x14ac:dyDescent="0.25">
      <c r="A169" s="11" t="s">
        <v>747</v>
      </c>
      <c r="B169" s="12" t="s">
        <v>748</v>
      </c>
      <c r="C169" s="13" t="s">
        <v>749</v>
      </c>
      <c r="E169" s="14">
        <v>2210.08</v>
      </c>
      <c r="F169" s="14">
        <v>966.41</v>
      </c>
      <c r="G169" s="15">
        <f t="shared" si="6"/>
        <v>1243.67</v>
      </c>
      <c r="H169" s="14">
        <v>2837.69</v>
      </c>
      <c r="I169" s="14">
        <v>4633.7300000000005</v>
      </c>
      <c r="J169" s="15">
        <f t="shared" si="7"/>
        <v>-2423.6500000000005</v>
      </c>
    </row>
    <row r="170" spans="1:10" hidden="1" outlineLevel="1" x14ac:dyDescent="0.25">
      <c r="A170" s="11" t="s">
        <v>750</v>
      </c>
      <c r="B170" s="12" t="s">
        <v>751</v>
      </c>
      <c r="C170" s="13" t="s">
        <v>752</v>
      </c>
      <c r="E170" s="14">
        <v>-427.92</v>
      </c>
      <c r="F170" s="14">
        <v>361.08</v>
      </c>
      <c r="G170" s="15">
        <f t="shared" si="6"/>
        <v>-789</v>
      </c>
      <c r="H170" s="14">
        <v>1558</v>
      </c>
      <c r="I170" s="14">
        <v>-550</v>
      </c>
      <c r="J170" s="15">
        <f t="shared" si="7"/>
        <v>122.07999999999998</v>
      </c>
    </row>
    <row r="171" spans="1:10" hidden="1" outlineLevel="1" x14ac:dyDescent="0.25">
      <c r="A171" s="11" t="s">
        <v>753</v>
      </c>
      <c r="B171" s="12" t="s">
        <v>754</v>
      </c>
      <c r="C171" s="13" t="s">
        <v>755</v>
      </c>
      <c r="E171" s="14">
        <v>314</v>
      </c>
      <c r="F171" s="14">
        <v>314</v>
      </c>
      <c r="G171" s="15">
        <f t="shared" si="6"/>
        <v>0</v>
      </c>
      <c r="H171" s="14">
        <v>0</v>
      </c>
      <c r="I171" s="14">
        <v>314</v>
      </c>
      <c r="J171" s="15">
        <f t="shared" si="7"/>
        <v>0</v>
      </c>
    </row>
    <row r="172" spans="1:10" hidden="1" outlineLevel="1" x14ac:dyDescent="0.25">
      <c r="A172" s="11" t="s">
        <v>756</v>
      </c>
      <c r="B172" s="12" t="s">
        <v>757</v>
      </c>
      <c r="C172" s="13" t="s">
        <v>758</v>
      </c>
      <c r="E172" s="14">
        <v>35810.26</v>
      </c>
      <c r="F172" s="14">
        <v>33165.18</v>
      </c>
      <c r="G172" s="15">
        <f t="shared" si="6"/>
        <v>2645.0800000000017</v>
      </c>
      <c r="H172" s="14">
        <v>34813.24</v>
      </c>
      <c r="I172" s="14">
        <v>13475.58</v>
      </c>
      <c r="J172" s="15">
        <f t="shared" si="7"/>
        <v>22334.68</v>
      </c>
    </row>
    <row r="173" spans="1:10" hidden="1" outlineLevel="1" x14ac:dyDescent="0.25">
      <c r="A173" s="11" t="s">
        <v>759</v>
      </c>
      <c r="B173" s="12" t="s">
        <v>760</v>
      </c>
      <c r="C173" s="13" t="s">
        <v>761</v>
      </c>
      <c r="E173" s="14">
        <v>0</v>
      </c>
      <c r="F173" s="14">
        <v>0</v>
      </c>
      <c r="G173" s="15">
        <f t="shared" si="6"/>
        <v>0</v>
      </c>
      <c r="H173" s="14">
        <v>0</v>
      </c>
      <c r="I173" s="14">
        <v>37.410000000000004</v>
      </c>
      <c r="J173" s="15">
        <f t="shared" si="7"/>
        <v>-37.410000000000004</v>
      </c>
    </row>
    <row r="174" spans="1:10" hidden="1" outlineLevel="1" x14ac:dyDescent="0.25">
      <c r="A174" s="11" t="s">
        <v>762</v>
      </c>
      <c r="B174" s="12" t="s">
        <v>763</v>
      </c>
      <c r="C174" s="13" t="s">
        <v>764</v>
      </c>
      <c r="E174" s="14">
        <v>-52</v>
      </c>
      <c r="F174" s="14">
        <v>-52</v>
      </c>
      <c r="G174" s="15">
        <f t="shared" si="6"/>
        <v>0</v>
      </c>
      <c r="H174" s="14">
        <v>-52</v>
      </c>
      <c r="I174" s="14">
        <v>-52</v>
      </c>
      <c r="J174" s="15">
        <f t="shared" si="7"/>
        <v>0</v>
      </c>
    </row>
    <row r="175" spans="1:10" hidden="1" outlineLevel="1" x14ac:dyDescent="0.25">
      <c r="A175" s="11" t="s">
        <v>765</v>
      </c>
      <c r="B175" s="12" t="s">
        <v>766</v>
      </c>
      <c r="C175" s="13" t="s">
        <v>767</v>
      </c>
      <c r="E175" s="14">
        <v>0</v>
      </c>
      <c r="F175" s="14">
        <v>93.59</v>
      </c>
      <c r="G175" s="15">
        <f t="shared" si="6"/>
        <v>-93.59</v>
      </c>
      <c r="H175" s="14">
        <v>0</v>
      </c>
      <c r="I175" s="14">
        <v>0</v>
      </c>
      <c r="J175" s="15">
        <f t="shared" si="7"/>
        <v>0</v>
      </c>
    </row>
    <row r="176" spans="1:10" hidden="1" outlineLevel="1" x14ac:dyDescent="0.25">
      <c r="A176" s="11" t="s">
        <v>768</v>
      </c>
      <c r="B176" s="12" t="s">
        <v>769</v>
      </c>
      <c r="C176" s="13" t="s">
        <v>108</v>
      </c>
      <c r="E176" s="14">
        <v>5936.1900000000005</v>
      </c>
      <c r="F176" s="14">
        <v>70.930000000000007</v>
      </c>
      <c r="G176" s="15">
        <f t="shared" si="6"/>
        <v>5865.26</v>
      </c>
      <c r="H176" s="14">
        <v>5541.17</v>
      </c>
      <c r="I176" s="14">
        <v>5639.31</v>
      </c>
      <c r="J176" s="15">
        <f t="shared" si="7"/>
        <v>296.88000000000011</v>
      </c>
    </row>
    <row r="177" spans="1:10" hidden="1" outlineLevel="1" x14ac:dyDescent="0.25">
      <c r="A177" s="11" t="s">
        <v>770</v>
      </c>
      <c r="B177" s="12" t="s">
        <v>771</v>
      </c>
      <c r="C177" s="13" t="s">
        <v>772</v>
      </c>
      <c r="E177" s="14">
        <v>13293.36</v>
      </c>
      <c r="F177" s="14">
        <v>20399.05</v>
      </c>
      <c r="G177" s="15">
        <f t="shared" si="6"/>
        <v>-7105.6899999999987</v>
      </c>
      <c r="H177" s="14">
        <v>18199.150000000001</v>
      </c>
      <c r="I177" s="14">
        <v>24471.39</v>
      </c>
      <c r="J177" s="15">
        <f t="shared" si="7"/>
        <v>-11178.029999999999</v>
      </c>
    </row>
    <row r="178" spans="1:10" hidden="1" outlineLevel="1" x14ac:dyDescent="0.25">
      <c r="A178" s="11" t="s">
        <v>773</v>
      </c>
      <c r="B178" s="12" t="s">
        <v>774</v>
      </c>
      <c r="C178" s="13" t="s">
        <v>775</v>
      </c>
      <c r="E178" s="14">
        <v>282018.60000000003</v>
      </c>
      <c r="F178" s="14">
        <v>159185.14000000001</v>
      </c>
      <c r="G178" s="15">
        <f t="shared" si="6"/>
        <v>122833.46000000002</v>
      </c>
      <c r="H178" s="14">
        <v>271842.71000000002</v>
      </c>
      <c r="I178" s="14">
        <v>237426.64</v>
      </c>
      <c r="J178" s="15">
        <f t="shared" si="7"/>
        <v>44591.960000000021</v>
      </c>
    </row>
    <row r="179" spans="1:10" hidden="1" outlineLevel="1" x14ac:dyDescent="0.25">
      <c r="A179" s="11" t="s">
        <v>776</v>
      </c>
      <c r="B179" s="12" t="s">
        <v>777</v>
      </c>
      <c r="C179" s="13" t="s">
        <v>778</v>
      </c>
      <c r="E179" s="14">
        <v>712712.77</v>
      </c>
      <c r="F179" s="14">
        <v>725686.91</v>
      </c>
      <c r="G179" s="15">
        <f t="shared" si="6"/>
        <v>-12974.140000000014</v>
      </c>
      <c r="H179" s="14">
        <v>779733.26</v>
      </c>
      <c r="I179" s="14">
        <v>772247.97</v>
      </c>
      <c r="J179" s="15">
        <f t="shared" si="7"/>
        <v>-59535.199999999953</v>
      </c>
    </row>
    <row r="180" spans="1:10" hidden="1" outlineLevel="1" x14ac:dyDescent="0.25">
      <c r="A180" s="11" t="s">
        <v>779</v>
      </c>
      <c r="B180" s="12" t="s">
        <v>780</v>
      </c>
      <c r="C180" s="13" t="s">
        <v>781</v>
      </c>
      <c r="E180" s="14">
        <v>2251983.91</v>
      </c>
      <c r="F180" s="14">
        <v>2087044.11</v>
      </c>
      <c r="G180" s="15">
        <f t="shared" si="6"/>
        <v>164939.80000000005</v>
      </c>
      <c r="H180" s="14">
        <v>2143752.86</v>
      </c>
      <c r="I180" s="14">
        <v>1110473.53</v>
      </c>
      <c r="J180" s="15">
        <f t="shared" si="7"/>
        <v>1141510.3800000001</v>
      </c>
    </row>
    <row r="181" spans="1:10" hidden="1" outlineLevel="1" x14ac:dyDescent="0.25">
      <c r="A181" s="11" t="s">
        <v>782</v>
      </c>
      <c r="B181" s="12" t="s">
        <v>783</v>
      </c>
      <c r="C181" s="13" t="s">
        <v>113</v>
      </c>
      <c r="E181" s="14">
        <v>-60161</v>
      </c>
      <c r="F181" s="14">
        <v>-50135</v>
      </c>
      <c r="G181" s="15">
        <f t="shared" si="6"/>
        <v>-10026</v>
      </c>
      <c r="H181" s="14">
        <v>-218290.92</v>
      </c>
      <c r="I181" s="14">
        <v>0</v>
      </c>
      <c r="J181" s="15">
        <f t="shared" si="7"/>
        <v>-60161</v>
      </c>
    </row>
    <row r="182" spans="1:10" hidden="1" outlineLevel="1" x14ac:dyDescent="0.25">
      <c r="A182" s="11" t="s">
        <v>784</v>
      </c>
      <c r="B182" s="12" t="s">
        <v>785</v>
      </c>
      <c r="C182" s="13" t="s">
        <v>786</v>
      </c>
      <c r="E182" s="14">
        <v>72283.09</v>
      </c>
      <c r="F182" s="14">
        <v>75038.59</v>
      </c>
      <c r="G182" s="15">
        <f t="shared" si="6"/>
        <v>-2755.5</v>
      </c>
      <c r="H182" s="14">
        <v>64242.200000000004</v>
      </c>
      <c r="I182" s="14">
        <v>75451.430000000008</v>
      </c>
      <c r="J182" s="15">
        <f t="shared" si="7"/>
        <v>-3168.3400000000111</v>
      </c>
    </row>
    <row r="183" spans="1:10" collapsed="1" x14ac:dyDescent="0.25">
      <c r="A183" s="11" t="s">
        <v>787</v>
      </c>
      <c r="B183" s="29" t="s">
        <v>788</v>
      </c>
      <c r="C183" s="30"/>
      <c r="D183" s="30"/>
      <c r="E183" s="39">
        <v>10437885.489999998</v>
      </c>
      <c r="F183" s="39">
        <v>13908595.649999999</v>
      </c>
      <c r="G183" s="39">
        <f t="shared" si="6"/>
        <v>-3470710.16</v>
      </c>
      <c r="H183" s="39">
        <v>12651340.369999999</v>
      </c>
      <c r="I183" s="39">
        <v>9180154.8100000005</v>
      </c>
      <c r="J183" s="39">
        <f t="shared" si="7"/>
        <v>1257730.6799999978</v>
      </c>
    </row>
    <row r="184" spans="1:10" x14ac:dyDescent="0.25">
      <c r="A184" s="11" t="s">
        <v>789</v>
      </c>
      <c r="B184" s="29" t="s">
        <v>790</v>
      </c>
      <c r="C184" s="30"/>
      <c r="D184" s="30"/>
      <c r="E184" s="39">
        <v>0</v>
      </c>
      <c r="F184" s="39">
        <v>0</v>
      </c>
      <c r="G184" s="39">
        <f t="shared" si="6"/>
        <v>0</v>
      </c>
      <c r="H184" s="39">
        <v>0</v>
      </c>
      <c r="I184" s="39">
        <v>0</v>
      </c>
      <c r="J184" s="39">
        <f t="shared" si="7"/>
        <v>0</v>
      </c>
    </row>
    <row r="185" spans="1:10" x14ac:dyDescent="0.25">
      <c r="A185" s="11" t="s">
        <v>791</v>
      </c>
      <c r="B185" s="29" t="s">
        <v>792</v>
      </c>
      <c r="C185" s="30"/>
      <c r="D185" s="30"/>
      <c r="E185" s="39">
        <v>0</v>
      </c>
      <c r="F185" s="39">
        <v>0</v>
      </c>
      <c r="G185" s="39">
        <f t="shared" si="6"/>
        <v>0</v>
      </c>
      <c r="H185" s="39">
        <v>0</v>
      </c>
      <c r="I185" s="39">
        <v>0</v>
      </c>
      <c r="J185" s="39">
        <f t="shared" si="7"/>
        <v>0</v>
      </c>
    </row>
    <row r="186" spans="1:10" hidden="1" outlineLevel="1" x14ac:dyDescent="0.25">
      <c r="A186" s="11" t="s">
        <v>793</v>
      </c>
      <c r="B186" s="12" t="s">
        <v>794</v>
      </c>
      <c r="C186" s="13" t="s">
        <v>49</v>
      </c>
      <c r="E186" s="14">
        <v>1823252.69</v>
      </c>
      <c r="F186" s="14">
        <v>2219346.37</v>
      </c>
      <c r="G186" s="15">
        <f t="shared" si="6"/>
        <v>-396093.68000000017</v>
      </c>
      <c r="H186" s="14">
        <v>3098416.48</v>
      </c>
      <c r="I186" s="14">
        <v>2053530.13</v>
      </c>
      <c r="J186" s="15">
        <f t="shared" si="7"/>
        <v>-230277.43999999994</v>
      </c>
    </row>
    <row r="187" spans="1:10" hidden="1" outlineLevel="1" x14ac:dyDescent="0.25">
      <c r="A187" s="11" t="s">
        <v>795</v>
      </c>
      <c r="B187" s="12" t="s">
        <v>796</v>
      </c>
      <c r="C187" s="13" t="s">
        <v>797</v>
      </c>
      <c r="E187" s="14">
        <v>0.38</v>
      </c>
      <c r="F187" s="14">
        <v>0.38</v>
      </c>
      <c r="G187" s="15">
        <f t="shared" si="6"/>
        <v>0</v>
      </c>
      <c r="H187" s="14">
        <v>-8062.04</v>
      </c>
      <c r="I187" s="14">
        <v>0.38</v>
      </c>
      <c r="J187" s="15">
        <f t="shared" si="7"/>
        <v>0</v>
      </c>
    </row>
    <row r="188" spans="1:10" hidden="1" outlineLevel="1" x14ac:dyDescent="0.25">
      <c r="A188" s="11" t="s">
        <v>798</v>
      </c>
      <c r="B188" s="12" t="s">
        <v>799</v>
      </c>
      <c r="C188" s="13" t="s">
        <v>800</v>
      </c>
      <c r="E188" s="14">
        <v>0</v>
      </c>
      <c r="F188" s="14">
        <v>0</v>
      </c>
      <c r="G188" s="15">
        <f t="shared" si="6"/>
        <v>0</v>
      </c>
      <c r="H188" s="14">
        <v>8062.42</v>
      </c>
      <c r="I188" s="14">
        <v>0</v>
      </c>
      <c r="J188" s="15">
        <f t="shared" si="7"/>
        <v>0</v>
      </c>
    </row>
    <row r="189" spans="1:10" hidden="1" outlineLevel="1" x14ac:dyDescent="0.25">
      <c r="A189" s="11" t="s">
        <v>801</v>
      </c>
      <c r="B189" s="12" t="s">
        <v>802</v>
      </c>
      <c r="C189" s="13" t="s">
        <v>803</v>
      </c>
      <c r="E189" s="14">
        <v>303939.43</v>
      </c>
      <c r="F189" s="14">
        <v>303939.43</v>
      </c>
      <c r="G189" s="15">
        <f t="shared" si="6"/>
        <v>0</v>
      </c>
      <c r="H189" s="14">
        <v>303939.43</v>
      </c>
      <c r="I189" s="14">
        <v>303939.43</v>
      </c>
      <c r="J189" s="15">
        <f t="shared" si="7"/>
        <v>0</v>
      </c>
    </row>
    <row r="190" spans="1:10" collapsed="1" x14ac:dyDescent="0.25">
      <c r="A190" s="11" t="s">
        <v>804</v>
      </c>
      <c r="B190" s="29" t="s">
        <v>805</v>
      </c>
      <c r="C190" s="30"/>
      <c r="D190" s="30"/>
      <c r="E190" s="39">
        <v>2127192.5</v>
      </c>
      <c r="F190" s="39">
        <v>2523286.1800000002</v>
      </c>
      <c r="G190" s="39">
        <f t="shared" si="6"/>
        <v>-396093.68000000017</v>
      </c>
      <c r="H190" s="39">
        <v>3402356.29</v>
      </c>
      <c r="I190" s="39">
        <v>2357469.94</v>
      </c>
      <c r="J190" s="39">
        <f t="shared" si="7"/>
        <v>-230277.43999999994</v>
      </c>
    </row>
    <row r="191" spans="1:10" x14ac:dyDescent="0.25">
      <c r="A191" s="11" t="s">
        <v>806</v>
      </c>
      <c r="B191" s="29" t="s">
        <v>807</v>
      </c>
      <c r="C191" s="30"/>
      <c r="D191" s="30"/>
      <c r="E191" s="33">
        <v>0</v>
      </c>
      <c r="F191" s="33">
        <v>0</v>
      </c>
      <c r="G191" s="33">
        <f t="shared" si="6"/>
        <v>0</v>
      </c>
      <c r="H191" s="33">
        <v>0</v>
      </c>
      <c r="I191" s="33">
        <v>0</v>
      </c>
      <c r="J191" s="33">
        <f t="shared" si="7"/>
        <v>0</v>
      </c>
    </row>
    <row r="192" spans="1:10" x14ac:dyDescent="0.25">
      <c r="A192" s="11" t="s">
        <v>808</v>
      </c>
      <c r="B192" s="32" t="s">
        <v>809</v>
      </c>
      <c r="C192" s="30"/>
      <c r="D192" s="30"/>
      <c r="E192" s="39">
        <v>39237825.789999999</v>
      </c>
      <c r="F192" s="39">
        <v>41911025.789999999</v>
      </c>
      <c r="G192" s="39">
        <f t="shared" si="6"/>
        <v>-2673200</v>
      </c>
      <c r="H192" s="39">
        <v>49653047.629999995</v>
      </c>
      <c r="I192" s="39">
        <v>42207614.560000002</v>
      </c>
      <c r="J192" s="39">
        <f t="shared" si="7"/>
        <v>-2969788.7700000033</v>
      </c>
    </row>
    <row r="193" spans="1:10" hidden="1" outlineLevel="1" x14ac:dyDescent="0.25">
      <c r="A193" s="11" t="s">
        <v>810</v>
      </c>
      <c r="B193" s="12" t="s">
        <v>811</v>
      </c>
      <c r="C193" s="13" t="s">
        <v>812</v>
      </c>
      <c r="E193" s="14">
        <v>2516612.7999999998</v>
      </c>
      <c r="F193" s="14">
        <v>2525743.1800000002</v>
      </c>
      <c r="G193" s="15">
        <f t="shared" si="6"/>
        <v>-9130.3800000003539</v>
      </c>
      <c r="H193" s="14">
        <v>2628125.09</v>
      </c>
      <c r="I193" s="14">
        <v>2571015.21</v>
      </c>
      <c r="J193" s="15">
        <f t="shared" si="7"/>
        <v>-54402.410000000149</v>
      </c>
    </row>
    <row r="194" spans="1:10" hidden="1" outlineLevel="1" x14ac:dyDescent="0.25">
      <c r="A194" s="11" t="s">
        <v>813</v>
      </c>
      <c r="B194" s="12" t="s">
        <v>814</v>
      </c>
      <c r="C194" s="13" t="s">
        <v>815</v>
      </c>
      <c r="E194" s="14">
        <v>-80232.88</v>
      </c>
      <c r="F194" s="14">
        <v>-80614.94</v>
      </c>
      <c r="G194" s="15">
        <f t="shared" si="6"/>
        <v>382.05999999999767</v>
      </c>
      <c r="H194" s="14">
        <v>-84817.600000000006</v>
      </c>
      <c r="I194" s="14">
        <v>-82525.240000000005</v>
      </c>
      <c r="J194" s="15">
        <f t="shared" si="7"/>
        <v>2292.3600000000006</v>
      </c>
    </row>
    <row r="195" spans="1:10" hidden="1" outlineLevel="1" x14ac:dyDescent="0.25">
      <c r="A195" s="11" t="s">
        <v>816</v>
      </c>
      <c r="B195" s="12" t="s">
        <v>817</v>
      </c>
      <c r="C195" s="13" t="s">
        <v>818</v>
      </c>
      <c r="E195" s="14">
        <v>-7859.51</v>
      </c>
      <c r="F195" s="14">
        <v>-7859.51</v>
      </c>
      <c r="G195" s="15">
        <f t="shared" ref="G195:G210" si="8">+E195-F195</f>
        <v>0</v>
      </c>
      <c r="H195" s="14">
        <v>-7254.92</v>
      </c>
      <c r="I195" s="14">
        <v>-7859.51</v>
      </c>
      <c r="J195" s="15">
        <f t="shared" ref="J195:J210" si="9">+E195-I195</f>
        <v>0</v>
      </c>
    </row>
    <row r="196" spans="1:10" hidden="1" outlineLevel="1" x14ac:dyDescent="0.25">
      <c r="A196" s="11" t="s">
        <v>819</v>
      </c>
      <c r="B196" s="12" t="s">
        <v>820</v>
      </c>
      <c r="C196" s="13" t="s">
        <v>821</v>
      </c>
      <c r="E196" s="14">
        <v>242391797.94</v>
      </c>
      <c r="F196" s="14">
        <v>242806371.94</v>
      </c>
      <c r="G196" s="15">
        <f t="shared" si="8"/>
        <v>-414574</v>
      </c>
      <c r="H196" s="14">
        <v>247182081.59</v>
      </c>
      <c r="I196" s="14">
        <v>244879241.94</v>
      </c>
      <c r="J196" s="15">
        <f t="shared" si="9"/>
        <v>-2487444</v>
      </c>
    </row>
    <row r="197" spans="1:10" collapsed="1" x14ac:dyDescent="0.25">
      <c r="A197" s="11" t="s">
        <v>822</v>
      </c>
      <c r="B197" s="29" t="s">
        <v>823</v>
      </c>
      <c r="C197" s="30"/>
      <c r="D197" s="30"/>
      <c r="E197" s="39">
        <v>244820318.35000002</v>
      </c>
      <c r="F197" s="39">
        <v>245243640.67000002</v>
      </c>
      <c r="G197" s="39">
        <f t="shared" si="8"/>
        <v>-423322.31999999285</v>
      </c>
      <c r="H197" s="39">
        <v>249718134.16000003</v>
      </c>
      <c r="I197" s="39">
        <v>247359872.40000001</v>
      </c>
      <c r="J197" s="39">
        <f t="shared" si="9"/>
        <v>-2539554.0499999821</v>
      </c>
    </row>
    <row r="198" spans="1:10" hidden="1" outlineLevel="1" x14ac:dyDescent="0.25">
      <c r="A198" s="11" t="s">
        <v>824</v>
      </c>
      <c r="B198" s="12" t="s">
        <v>825</v>
      </c>
      <c r="C198" s="13" t="s">
        <v>87</v>
      </c>
      <c r="E198" s="14">
        <v>0</v>
      </c>
      <c r="F198" s="14">
        <v>0</v>
      </c>
      <c r="G198" s="15">
        <f t="shared" si="8"/>
        <v>0</v>
      </c>
      <c r="H198" s="14">
        <v>43692.85</v>
      </c>
      <c r="I198" s="14">
        <v>43692.85</v>
      </c>
      <c r="J198" s="15">
        <f t="shared" si="9"/>
        <v>-43692.85</v>
      </c>
    </row>
    <row r="199" spans="1:10" collapsed="1" x14ac:dyDescent="0.25">
      <c r="A199" s="11" t="s">
        <v>826</v>
      </c>
      <c r="B199" s="29" t="s">
        <v>827</v>
      </c>
      <c r="C199" s="30"/>
      <c r="D199" s="30"/>
      <c r="E199" s="17">
        <v>0</v>
      </c>
      <c r="F199" s="17">
        <v>0</v>
      </c>
      <c r="G199" s="17">
        <f t="shared" si="8"/>
        <v>0</v>
      </c>
      <c r="H199" s="17">
        <v>43692.85</v>
      </c>
      <c r="I199" s="17">
        <v>43692.85</v>
      </c>
      <c r="J199" s="17">
        <f t="shared" si="9"/>
        <v>-43692.85</v>
      </c>
    </row>
    <row r="200" spans="1:10" x14ac:dyDescent="0.25">
      <c r="A200" s="11" t="s">
        <v>828</v>
      </c>
      <c r="B200" s="29" t="s">
        <v>829</v>
      </c>
      <c r="C200" s="30"/>
      <c r="D200" s="30"/>
      <c r="E200" s="17">
        <v>0</v>
      </c>
      <c r="F200" s="17">
        <v>0</v>
      </c>
      <c r="G200" s="17">
        <f t="shared" si="8"/>
        <v>0</v>
      </c>
      <c r="H200" s="17">
        <v>0</v>
      </c>
      <c r="I200" s="17">
        <v>0</v>
      </c>
      <c r="J200" s="17">
        <f t="shared" si="9"/>
        <v>0</v>
      </c>
    </row>
    <row r="201" spans="1:10" x14ac:dyDescent="0.25">
      <c r="A201" s="11" t="s">
        <v>830</v>
      </c>
      <c r="B201" s="29" t="s">
        <v>831</v>
      </c>
      <c r="C201" s="30"/>
      <c r="D201" s="30"/>
      <c r="E201" s="17">
        <v>0</v>
      </c>
      <c r="F201" s="17">
        <v>0</v>
      </c>
      <c r="G201" s="17">
        <f t="shared" si="8"/>
        <v>0</v>
      </c>
      <c r="H201" s="17">
        <v>0</v>
      </c>
      <c r="I201" s="17">
        <v>0</v>
      </c>
      <c r="J201" s="17">
        <f t="shared" si="9"/>
        <v>0</v>
      </c>
    </row>
    <row r="202" spans="1:10" hidden="1" outlineLevel="1" x14ac:dyDescent="0.25">
      <c r="A202" s="11" t="s">
        <v>832</v>
      </c>
      <c r="B202" s="12" t="s">
        <v>833</v>
      </c>
      <c r="C202" s="13" t="s">
        <v>834</v>
      </c>
      <c r="E202" s="14">
        <v>23225902.870000001</v>
      </c>
      <c r="F202" s="14">
        <v>23300259.170000002</v>
      </c>
      <c r="G202" s="15">
        <f t="shared" si="8"/>
        <v>-74356.300000000745</v>
      </c>
      <c r="H202" s="14">
        <v>25142339.98</v>
      </c>
      <c r="I202" s="14">
        <v>24750047.16</v>
      </c>
      <c r="J202" s="15">
        <f t="shared" si="9"/>
        <v>-1524144.2899999991</v>
      </c>
    </row>
    <row r="203" spans="1:10" hidden="1" outlineLevel="1" x14ac:dyDescent="0.25">
      <c r="A203" s="11" t="s">
        <v>835</v>
      </c>
      <c r="B203" s="12" t="s">
        <v>836</v>
      </c>
      <c r="C203" s="13" t="s">
        <v>837</v>
      </c>
      <c r="E203" s="14">
        <v>73429215.120000005</v>
      </c>
      <c r="F203" s="14">
        <v>73398970.120000005</v>
      </c>
      <c r="G203" s="15">
        <f t="shared" si="8"/>
        <v>30245</v>
      </c>
      <c r="H203" s="14">
        <v>63324367.619999997</v>
      </c>
      <c r="I203" s="14">
        <v>66912458.890000001</v>
      </c>
      <c r="J203" s="15">
        <f t="shared" si="9"/>
        <v>6516756.2300000042</v>
      </c>
    </row>
    <row r="204" spans="1:10" collapsed="1" x14ac:dyDescent="0.25">
      <c r="A204" s="11" t="s">
        <v>838</v>
      </c>
      <c r="B204" s="29" t="s">
        <v>839</v>
      </c>
      <c r="C204" s="30"/>
      <c r="D204" s="30"/>
      <c r="E204" s="17">
        <v>96655117.99000001</v>
      </c>
      <c r="F204" s="17">
        <v>96699229.290000007</v>
      </c>
      <c r="G204" s="17">
        <f t="shared" si="8"/>
        <v>-44111.29999999702</v>
      </c>
      <c r="H204" s="17">
        <v>88466707.599999994</v>
      </c>
      <c r="I204" s="17">
        <v>91662506.049999997</v>
      </c>
      <c r="J204" s="17">
        <f t="shared" si="9"/>
        <v>4992611.9400000125</v>
      </c>
    </row>
    <row r="205" spans="1:10" hidden="1" outlineLevel="1" x14ac:dyDescent="0.25">
      <c r="A205" s="11" t="s">
        <v>840</v>
      </c>
      <c r="B205" s="12" t="s">
        <v>841</v>
      </c>
      <c r="C205" s="13" t="s">
        <v>842</v>
      </c>
      <c r="E205" s="14">
        <v>229548.27000000002</v>
      </c>
      <c r="F205" s="14">
        <v>226934.82</v>
      </c>
      <c r="G205" s="15">
        <f t="shared" si="8"/>
        <v>2613.4500000000116</v>
      </c>
      <c r="H205" s="14">
        <v>231554.54</v>
      </c>
      <c r="I205" s="14">
        <v>239500.65</v>
      </c>
      <c r="J205" s="15">
        <f t="shared" si="9"/>
        <v>-9952.3799999999756</v>
      </c>
    </row>
    <row r="206" spans="1:10" hidden="1" outlineLevel="1" x14ac:dyDescent="0.25">
      <c r="A206" s="11" t="s">
        <v>843</v>
      </c>
      <c r="B206" s="12" t="s">
        <v>844</v>
      </c>
      <c r="C206" s="13" t="s">
        <v>845</v>
      </c>
      <c r="E206" s="14">
        <v>11851.57</v>
      </c>
      <c r="F206" s="14">
        <v>11851.57</v>
      </c>
      <c r="G206" s="15">
        <f t="shared" si="8"/>
        <v>0</v>
      </c>
      <c r="H206" s="14">
        <v>22049.58</v>
      </c>
      <c r="I206" s="14">
        <v>11851.57</v>
      </c>
      <c r="J206" s="15">
        <f t="shared" si="9"/>
        <v>0</v>
      </c>
    </row>
    <row r="207" spans="1:10" hidden="1" outlineLevel="1" x14ac:dyDescent="0.25">
      <c r="A207" s="11" t="s">
        <v>846</v>
      </c>
      <c r="B207" s="12" t="s">
        <v>847</v>
      </c>
      <c r="C207" s="13" t="s">
        <v>848</v>
      </c>
      <c r="E207" s="14">
        <v>0</v>
      </c>
      <c r="F207" s="14">
        <v>0</v>
      </c>
      <c r="G207" s="15">
        <f t="shared" si="8"/>
        <v>0</v>
      </c>
      <c r="H207" s="14">
        <v>143324</v>
      </c>
      <c r="I207" s="14">
        <v>79795</v>
      </c>
      <c r="J207" s="15">
        <f t="shared" si="9"/>
        <v>-79795</v>
      </c>
    </row>
    <row r="208" spans="1:10" hidden="1" outlineLevel="1" x14ac:dyDescent="0.25">
      <c r="A208" s="11" t="s">
        <v>849</v>
      </c>
      <c r="B208" s="12" t="s">
        <v>850</v>
      </c>
      <c r="C208" s="13" t="s">
        <v>851</v>
      </c>
      <c r="E208" s="14">
        <v>0</v>
      </c>
      <c r="F208" s="14">
        <v>0</v>
      </c>
      <c r="G208" s="15">
        <f t="shared" si="8"/>
        <v>0</v>
      </c>
      <c r="H208" s="14">
        <v>0</v>
      </c>
      <c r="I208" s="14">
        <v>-1.78</v>
      </c>
      <c r="J208" s="15">
        <f t="shared" si="9"/>
        <v>1.78</v>
      </c>
    </row>
    <row r="209" spans="1:10" collapsed="1" x14ac:dyDescent="0.25">
      <c r="A209" s="11" t="s">
        <v>852</v>
      </c>
      <c r="B209" s="29" t="s">
        <v>853</v>
      </c>
      <c r="C209" s="30"/>
      <c r="D209" s="30"/>
      <c r="E209" s="17">
        <v>241399.84000000003</v>
      </c>
      <c r="F209" s="17">
        <v>238786.39</v>
      </c>
      <c r="G209" s="17">
        <f t="shared" si="8"/>
        <v>2613.4500000000116</v>
      </c>
      <c r="H209" s="17">
        <v>396928.12</v>
      </c>
      <c r="I209" s="17">
        <v>331145.44</v>
      </c>
      <c r="J209" s="17">
        <f t="shared" si="9"/>
        <v>-89745.599999999977</v>
      </c>
    </row>
    <row r="210" spans="1:10" x14ac:dyDescent="0.25">
      <c r="A210" s="11" t="s">
        <v>854</v>
      </c>
      <c r="B210" s="26" t="s">
        <v>855</v>
      </c>
      <c r="C210" s="26"/>
      <c r="D210" s="26"/>
      <c r="E210" s="40">
        <v>380954661.96999997</v>
      </c>
      <c r="F210" s="40">
        <v>384092682.13999999</v>
      </c>
      <c r="G210" s="40">
        <f t="shared" si="8"/>
        <v>-3138020.1700000167</v>
      </c>
      <c r="H210" s="40">
        <v>388278510.36000001</v>
      </c>
      <c r="I210" s="40">
        <v>381604831.29999995</v>
      </c>
      <c r="J210" s="40">
        <f t="shared" si="9"/>
        <v>-650169.32999998331</v>
      </c>
    </row>
    <row r="211" spans="1:10" x14ac:dyDescent="0.25">
      <c r="B211" s="30"/>
      <c r="C211" s="30"/>
      <c r="D211" s="30"/>
    </row>
    <row r="212" spans="1:10" ht="14.4" x14ac:dyDescent="0.3">
      <c r="A212"/>
      <c r="B212" s="26" t="s">
        <v>856</v>
      </c>
      <c r="C212" s="26"/>
      <c r="D212" s="26"/>
      <c r="E212"/>
      <c r="F212"/>
      <c r="H212"/>
      <c r="I212"/>
    </row>
    <row r="213" spans="1:10" hidden="1" outlineLevel="1" x14ac:dyDescent="0.25">
      <c r="A213" s="11" t="s">
        <v>857</v>
      </c>
      <c r="B213" s="12" t="s">
        <v>858</v>
      </c>
      <c r="C213" s="13" t="s">
        <v>859</v>
      </c>
      <c r="E213" s="14">
        <v>-125803561.77</v>
      </c>
      <c r="F213" s="14">
        <v>-125803561.77</v>
      </c>
      <c r="G213" s="15">
        <f t="shared" ref="G213:G239" si="10">+E213-F213</f>
        <v>0</v>
      </c>
      <c r="H213" s="14">
        <v>-118274269.97</v>
      </c>
      <c r="I213" s="14">
        <v>-118274269.97</v>
      </c>
      <c r="J213" s="15">
        <f t="shared" ref="J213:J239" si="11">+E213-I213</f>
        <v>-7529291.799999997</v>
      </c>
    </row>
    <row r="214" spans="1:10" hidden="1" outlineLevel="1" x14ac:dyDescent="0.25">
      <c r="A214" s="11" t="s">
        <v>860</v>
      </c>
      <c r="B214" s="12" t="s">
        <v>861</v>
      </c>
      <c r="C214" s="13" t="s">
        <v>862</v>
      </c>
      <c r="E214" s="14">
        <v>-867957</v>
      </c>
      <c r="F214" s="14">
        <v>-723297</v>
      </c>
      <c r="G214" s="15">
        <f t="shared" si="10"/>
        <v>-144660</v>
      </c>
      <c r="H214" s="14">
        <v>-869293</v>
      </c>
      <c r="I214" s="14">
        <v>-1784478</v>
      </c>
      <c r="J214" s="15">
        <f t="shared" si="11"/>
        <v>916521</v>
      </c>
    </row>
    <row r="215" spans="1:10" hidden="1" outlineLevel="1" x14ac:dyDescent="0.25">
      <c r="A215" s="11" t="s">
        <v>863</v>
      </c>
      <c r="B215" s="12" t="s">
        <v>864</v>
      </c>
      <c r="C215" s="13" t="s">
        <v>865</v>
      </c>
      <c r="E215" s="14">
        <v>0</v>
      </c>
      <c r="F215" s="14">
        <v>0</v>
      </c>
      <c r="G215" s="15">
        <f t="shared" si="10"/>
        <v>0</v>
      </c>
      <c r="H215" s="14">
        <v>0</v>
      </c>
      <c r="I215" s="14">
        <v>4085</v>
      </c>
      <c r="J215" s="15">
        <f t="shared" si="11"/>
        <v>-4085</v>
      </c>
    </row>
    <row r="216" spans="1:10" hidden="1" outlineLevel="1" x14ac:dyDescent="0.25">
      <c r="A216" s="11" t="s">
        <v>866</v>
      </c>
      <c r="B216" s="12" t="s">
        <v>867</v>
      </c>
      <c r="C216" s="13" t="s">
        <v>868</v>
      </c>
      <c r="E216" s="14">
        <v>48632.75</v>
      </c>
      <c r="F216" s="14">
        <v>0</v>
      </c>
      <c r="G216" s="15">
        <f t="shared" si="10"/>
        <v>48632.75</v>
      </c>
      <c r="H216" s="14">
        <v>0</v>
      </c>
      <c r="I216" s="14">
        <v>292774.61</v>
      </c>
      <c r="J216" s="15">
        <f t="shared" si="11"/>
        <v>-244141.86</v>
      </c>
    </row>
    <row r="217" spans="1:10" outlineLevel="1" collapsed="1" x14ac:dyDescent="0.25">
      <c r="A217" s="11" t="s">
        <v>869</v>
      </c>
      <c r="B217" s="32" t="s">
        <v>870</v>
      </c>
      <c r="C217" s="41"/>
      <c r="D217" s="26"/>
      <c r="E217" s="17">
        <v>-126622886.02</v>
      </c>
      <c r="F217" s="17">
        <v>-126526858.77</v>
      </c>
      <c r="G217" s="17">
        <f t="shared" si="10"/>
        <v>-96027.25</v>
      </c>
      <c r="H217" s="17">
        <v>-119143562.97</v>
      </c>
      <c r="I217" s="17">
        <v>-119761888.36</v>
      </c>
      <c r="J217" s="17">
        <f t="shared" si="11"/>
        <v>-6860997.6599999964</v>
      </c>
    </row>
    <row r="218" spans="1:10" s="13" customFormat="1" outlineLevel="1" x14ac:dyDescent="0.25">
      <c r="A218" s="11" t="s">
        <v>871</v>
      </c>
      <c r="B218" s="32" t="s">
        <v>872</v>
      </c>
      <c r="C218" s="41"/>
      <c r="D218" s="42"/>
      <c r="E218" s="15">
        <v>-5046622.9300000025</v>
      </c>
      <c r="F218" s="15">
        <v>-3880052.6899999953</v>
      </c>
      <c r="G218" s="15">
        <f t="shared" si="10"/>
        <v>-1166570.2400000072</v>
      </c>
      <c r="H218" s="15">
        <v>-4489500.9599999944</v>
      </c>
      <c r="I218" s="15">
        <v>-6041673.4100000048</v>
      </c>
      <c r="J218" s="15">
        <f t="shared" si="11"/>
        <v>995050.48000000231</v>
      </c>
    </row>
    <row r="219" spans="1:10" x14ac:dyDescent="0.25">
      <c r="A219" s="11" t="s">
        <v>873</v>
      </c>
      <c r="B219" s="29" t="s">
        <v>870</v>
      </c>
      <c r="C219" s="30"/>
      <c r="D219" s="30"/>
      <c r="E219" s="17">
        <v>-131669508.95000002</v>
      </c>
      <c r="F219" s="17">
        <v>-130406911.46000011</v>
      </c>
      <c r="G219" s="17">
        <f t="shared" si="10"/>
        <v>-1262597.4899999052</v>
      </c>
      <c r="H219" s="17">
        <v>-123633063.93000013</v>
      </c>
      <c r="I219" s="17">
        <v>-125803561.77000009</v>
      </c>
      <c r="J219" s="17">
        <f t="shared" si="11"/>
        <v>-5865947.1799999326</v>
      </c>
    </row>
    <row r="220" spans="1:10" hidden="1" outlineLevel="1" x14ac:dyDescent="0.25">
      <c r="A220" s="11" t="s">
        <v>874</v>
      </c>
      <c r="B220" s="12" t="s">
        <v>875</v>
      </c>
      <c r="C220" s="13" t="s">
        <v>155</v>
      </c>
      <c r="E220" s="14">
        <v>3226645.29</v>
      </c>
      <c r="F220" s="14">
        <v>3226645.29</v>
      </c>
      <c r="G220" s="15">
        <f t="shared" si="10"/>
        <v>0</v>
      </c>
      <c r="H220" s="14">
        <v>2961059.56</v>
      </c>
      <c r="I220" s="14">
        <v>2961059.56</v>
      </c>
      <c r="J220" s="15">
        <f t="shared" si="11"/>
        <v>265585.73</v>
      </c>
    </row>
    <row r="221" spans="1:10" hidden="1" outlineLevel="1" x14ac:dyDescent="0.25">
      <c r="A221" s="11" t="s">
        <v>876</v>
      </c>
      <c r="B221" s="12" t="s">
        <v>877</v>
      </c>
      <c r="C221" s="13" t="s">
        <v>878</v>
      </c>
      <c r="E221" s="14">
        <v>93090.19</v>
      </c>
      <c r="F221" s="14">
        <v>57570.53</v>
      </c>
      <c r="G221" s="15">
        <f t="shared" si="10"/>
        <v>35519.660000000003</v>
      </c>
      <c r="H221" s="14">
        <v>255250.31</v>
      </c>
      <c r="I221" s="14">
        <v>384594.04</v>
      </c>
      <c r="J221" s="15">
        <f t="shared" si="11"/>
        <v>-291503.84999999998</v>
      </c>
    </row>
    <row r="222" spans="1:10" hidden="1" outlineLevel="1" x14ac:dyDescent="0.25">
      <c r="A222" s="11" t="s">
        <v>879</v>
      </c>
      <c r="B222" s="12" t="s">
        <v>880</v>
      </c>
      <c r="C222" s="13" t="s">
        <v>881</v>
      </c>
      <c r="E222" s="14">
        <v>48632.75</v>
      </c>
      <c r="F222" s="14">
        <v>0</v>
      </c>
      <c r="G222" s="15">
        <f t="shared" si="10"/>
        <v>48632.75</v>
      </c>
      <c r="H222" s="14">
        <v>0</v>
      </c>
      <c r="I222" s="14">
        <v>292774.61</v>
      </c>
      <c r="J222" s="15">
        <f t="shared" si="11"/>
        <v>-244141.86</v>
      </c>
    </row>
    <row r="223" spans="1:10" hidden="1" outlineLevel="1" x14ac:dyDescent="0.25">
      <c r="A223" s="11" t="s">
        <v>882</v>
      </c>
      <c r="B223" s="12" t="s">
        <v>883</v>
      </c>
      <c r="C223" s="13" t="s">
        <v>884</v>
      </c>
      <c r="E223" s="14">
        <v>15160.39</v>
      </c>
      <c r="F223" s="14">
        <v>12634.06</v>
      </c>
      <c r="G223" s="15">
        <f t="shared" si="10"/>
        <v>2526.33</v>
      </c>
      <c r="H223" s="14">
        <v>10889.9</v>
      </c>
      <c r="I223" s="14">
        <v>26502.350000000002</v>
      </c>
      <c r="J223" s="15">
        <f t="shared" si="11"/>
        <v>-11341.960000000003</v>
      </c>
    </row>
    <row r="224" spans="1:10" hidden="1" outlineLevel="1" x14ac:dyDescent="0.25">
      <c r="A224" s="11" t="s">
        <v>885</v>
      </c>
      <c r="B224" s="12" t="s">
        <v>886</v>
      </c>
      <c r="C224" s="13" t="s">
        <v>887</v>
      </c>
      <c r="E224" s="14">
        <v>1593.8600000000001</v>
      </c>
      <c r="F224" s="14">
        <v>-2107.02</v>
      </c>
      <c r="G224" s="15">
        <f t="shared" si="10"/>
        <v>3700.88</v>
      </c>
      <c r="H224" s="14">
        <v>2981.63</v>
      </c>
      <c r="I224" s="14">
        <v>24717.75</v>
      </c>
      <c r="J224" s="15">
        <f t="shared" si="11"/>
        <v>-23123.89</v>
      </c>
    </row>
    <row r="225" spans="1:10" hidden="1" outlineLevel="1" x14ac:dyDescent="0.25">
      <c r="A225" s="11" t="s">
        <v>888</v>
      </c>
      <c r="B225" s="12" t="s">
        <v>889</v>
      </c>
      <c r="C225" s="13" t="s">
        <v>890</v>
      </c>
      <c r="E225" s="14">
        <v>6562.67</v>
      </c>
      <c r="F225" s="14">
        <v>4155.1499999999996</v>
      </c>
      <c r="G225" s="15">
        <f t="shared" si="10"/>
        <v>2407.5200000000004</v>
      </c>
      <c r="H225" s="14">
        <v>3788.88</v>
      </c>
      <c r="I225" s="14">
        <v>8760.4500000000007</v>
      </c>
      <c r="J225" s="15">
        <f t="shared" si="11"/>
        <v>-2197.7800000000007</v>
      </c>
    </row>
    <row r="226" spans="1:10" hidden="1" outlineLevel="1" x14ac:dyDescent="0.25">
      <c r="A226" s="11" t="s">
        <v>891</v>
      </c>
      <c r="B226" s="12" t="s">
        <v>892</v>
      </c>
      <c r="C226" s="13" t="s">
        <v>893</v>
      </c>
      <c r="E226" s="14">
        <v>38961.33</v>
      </c>
      <c r="F226" s="14">
        <v>-6707.1100000000006</v>
      </c>
      <c r="G226" s="15">
        <f t="shared" si="10"/>
        <v>45668.44</v>
      </c>
      <c r="H226" s="14">
        <v>10419.33</v>
      </c>
      <c r="I226" s="14">
        <v>53771.96</v>
      </c>
      <c r="J226" s="15">
        <f t="shared" si="11"/>
        <v>-14810.629999999997</v>
      </c>
    </row>
    <row r="227" spans="1:10" hidden="1" outlineLevel="1" x14ac:dyDescent="0.25">
      <c r="A227" s="11" t="s">
        <v>894</v>
      </c>
      <c r="B227" s="12" t="s">
        <v>895</v>
      </c>
      <c r="C227" s="13" t="s">
        <v>896</v>
      </c>
      <c r="E227" s="14">
        <v>8586.85</v>
      </c>
      <c r="F227" s="14">
        <v>7354.1900000000005</v>
      </c>
      <c r="G227" s="15">
        <f t="shared" si="10"/>
        <v>1232.6599999999999</v>
      </c>
      <c r="H227" s="14">
        <v>-5578.5</v>
      </c>
      <c r="I227" s="14">
        <v>2506.2200000000003</v>
      </c>
      <c r="J227" s="15">
        <f t="shared" si="11"/>
        <v>6080.63</v>
      </c>
    </row>
    <row r="228" spans="1:10" hidden="1" outlineLevel="1" x14ac:dyDescent="0.25">
      <c r="A228" s="11" t="s">
        <v>897</v>
      </c>
      <c r="B228" s="12" t="s">
        <v>898</v>
      </c>
      <c r="C228" s="13" t="s">
        <v>899</v>
      </c>
      <c r="E228" s="14">
        <v>-246185.71</v>
      </c>
      <c r="F228" s="14">
        <v>-201354.65</v>
      </c>
      <c r="G228" s="15">
        <f t="shared" si="10"/>
        <v>-44831.06</v>
      </c>
      <c r="H228" s="14">
        <v>-62221.99</v>
      </c>
      <c r="I228" s="14">
        <v>-231182.04</v>
      </c>
      <c r="J228" s="15">
        <f t="shared" si="11"/>
        <v>-15003.669999999984</v>
      </c>
    </row>
    <row r="229" spans="1:10" hidden="1" outlineLevel="1" x14ac:dyDescent="0.25">
      <c r="A229" s="11" t="s">
        <v>900</v>
      </c>
      <c r="B229" s="12" t="s">
        <v>901</v>
      </c>
      <c r="C229" s="13" t="s">
        <v>902</v>
      </c>
      <c r="E229" s="14">
        <v>-48632.75</v>
      </c>
      <c r="F229" s="14">
        <v>0</v>
      </c>
      <c r="G229" s="15">
        <f t="shared" si="10"/>
        <v>-48632.75</v>
      </c>
      <c r="H229" s="14">
        <v>0</v>
      </c>
      <c r="I229" s="14">
        <v>-296859.61</v>
      </c>
      <c r="J229" s="15">
        <f t="shared" si="11"/>
        <v>248226.86</v>
      </c>
    </row>
    <row r="230" spans="1:10" collapsed="1" x14ac:dyDescent="0.25">
      <c r="A230" s="11" t="s">
        <v>903</v>
      </c>
      <c r="B230" s="29" t="s">
        <v>904</v>
      </c>
      <c r="C230" s="30"/>
      <c r="D230" s="30"/>
      <c r="E230" s="17">
        <v>3144414.87</v>
      </c>
      <c r="F230" s="17">
        <v>3098190.44</v>
      </c>
      <c r="G230" s="17">
        <f t="shared" si="10"/>
        <v>46224.430000000168</v>
      </c>
      <c r="H230" s="17">
        <v>3176589.12</v>
      </c>
      <c r="I230" s="17">
        <v>3226645.2900000005</v>
      </c>
      <c r="J230" s="17">
        <f t="shared" si="11"/>
        <v>-82230.420000000391</v>
      </c>
    </row>
    <row r="231" spans="1:10" hidden="1" outlineLevel="1" x14ac:dyDescent="0.25">
      <c r="A231" s="11" t="s">
        <v>905</v>
      </c>
      <c r="B231" s="12" t="s">
        <v>906</v>
      </c>
      <c r="C231" s="13" t="s">
        <v>156</v>
      </c>
      <c r="E231" s="14">
        <v>2629502.84</v>
      </c>
      <c r="F231" s="14">
        <v>2629502.84</v>
      </c>
      <c r="G231" s="15">
        <f t="shared" si="10"/>
        <v>0</v>
      </c>
      <c r="H231" s="14">
        <v>2742021.29</v>
      </c>
      <c r="I231" s="14">
        <v>2742021.29</v>
      </c>
      <c r="J231" s="15">
        <f t="shared" si="11"/>
        <v>-112518.45000000019</v>
      </c>
    </row>
    <row r="232" spans="1:10" hidden="1" outlineLevel="1" x14ac:dyDescent="0.25">
      <c r="A232" s="11" t="s">
        <v>907</v>
      </c>
      <c r="B232" s="12" t="s">
        <v>908</v>
      </c>
      <c r="C232" s="13" t="s">
        <v>909</v>
      </c>
      <c r="E232" s="14">
        <v>0</v>
      </c>
      <c r="F232" s="14">
        <v>0</v>
      </c>
      <c r="G232" s="15">
        <f t="shared" si="10"/>
        <v>0</v>
      </c>
      <c r="H232" s="14">
        <v>732.44</v>
      </c>
      <c r="I232" s="14">
        <v>38926.480000000003</v>
      </c>
      <c r="J232" s="15">
        <f t="shared" si="11"/>
        <v>-38926.480000000003</v>
      </c>
    </row>
    <row r="233" spans="1:10" hidden="1" outlineLevel="1" x14ac:dyDescent="0.25">
      <c r="A233" s="11" t="s">
        <v>910</v>
      </c>
      <c r="B233" s="12" t="s">
        <v>911</v>
      </c>
      <c r="C233" s="13" t="s">
        <v>912</v>
      </c>
      <c r="E233" s="14">
        <v>0</v>
      </c>
      <c r="F233" s="14">
        <v>0</v>
      </c>
      <c r="G233" s="15">
        <f t="shared" si="10"/>
        <v>0</v>
      </c>
      <c r="H233" s="14">
        <v>-806</v>
      </c>
      <c r="I233" s="14">
        <v>-62298.5</v>
      </c>
      <c r="J233" s="15">
        <f t="shared" si="11"/>
        <v>62298.5</v>
      </c>
    </row>
    <row r="234" spans="1:10" hidden="1" outlineLevel="1" x14ac:dyDescent="0.25">
      <c r="A234" s="11" t="s">
        <v>913</v>
      </c>
      <c r="B234" s="12" t="s">
        <v>914</v>
      </c>
      <c r="C234" s="13" t="s">
        <v>915</v>
      </c>
      <c r="E234" s="14">
        <v>0</v>
      </c>
      <c r="F234" s="14">
        <v>0</v>
      </c>
      <c r="G234" s="15">
        <f t="shared" si="10"/>
        <v>0</v>
      </c>
      <c r="H234" s="14">
        <v>1158.8500000000001</v>
      </c>
      <c r="I234" s="14">
        <v>-3806.53</v>
      </c>
      <c r="J234" s="15">
        <f t="shared" si="11"/>
        <v>3806.53</v>
      </c>
    </row>
    <row r="235" spans="1:10" hidden="1" outlineLevel="1" x14ac:dyDescent="0.25">
      <c r="A235" s="11" t="s">
        <v>916</v>
      </c>
      <c r="B235" s="12" t="s">
        <v>917</v>
      </c>
      <c r="C235" s="13" t="s">
        <v>918</v>
      </c>
      <c r="E235" s="14">
        <v>0</v>
      </c>
      <c r="F235" s="14">
        <v>0</v>
      </c>
      <c r="G235" s="15">
        <f t="shared" si="10"/>
        <v>0</v>
      </c>
      <c r="H235" s="14">
        <v>-69404.790000000008</v>
      </c>
      <c r="I235" s="14">
        <v>-85339.900000000009</v>
      </c>
      <c r="J235" s="15">
        <f t="shared" si="11"/>
        <v>85339.900000000009</v>
      </c>
    </row>
    <row r="236" spans="1:10" collapsed="1" x14ac:dyDescent="0.25">
      <c r="A236" s="11" t="s">
        <v>919</v>
      </c>
      <c r="B236" s="29" t="s">
        <v>920</v>
      </c>
      <c r="C236" s="30"/>
      <c r="D236" s="30"/>
      <c r="E236" s="17">
        <v>2629502.84</v>
      </c>
      <c r="F236" s="17">
        <v>2629502.84</v>
      </c>
      <c r="G236" s="17">
        <f t="shared" si="10"/>
        <v>0</v>
      </c>
      <c r="H236" s="17">
        <v>2673701.79</v>
      </c>
      <c r="I236" s="17">
        <v>2629502.8400000003</v>
      </c>
      <c r="J236" s="17">
        <f t="shared" si="11"/>
        <v>0</v>
      </c>
    </row>
    <row r="237" spans="1:10" x14ac:dyDescent="0.25">
      <c r="A237" s="11" t="s">
        <v>921</v>
      </c>
      <c r="B237" s="29" t="s">
        <v>922</v>
      </c>
      <c r="C237" s="30"/>
      <c r="D237" s="30"/>
      <c r="E237" s="17">
        <v>0</v>
      </c>
      <c r="F237" s="17">
        <v>0</v>
      </c>
      <c r="G237" s="17">
        <f t="shared" si="10"/>
        <v>0</v>
      </c>
      <c r="H237" s="17">
        <v>0</v>
      </c>
      <c r="I237" s="17">
        <v>0</v>
      </c>
      <c r="J237" s="17">
        <f t="shared" si="11"/>
        <v>0</v>
      </c>
    </row>
    <row r="238" spans="1:10" x14ac:dyDescent="0.25">
      <c r="A238" s="11" t="s">
        <v>923</v>
      </c>
      <c r="B238" s="43" t="s">
        <v>924</v>
      </c>
      <c r="C238" s="26"/>
      <c r="D238" s="26"/>
      <c r="E238" s="40">
        <v>-125895591.24000004</v>
      </c>
      <c r="F238" s="40">
        <v>-124679218.18000008</v>
      </c>
      <c r="G238" s="40">
        <f t="shared" si="10"/>
        <v>-1216373.0599999577</v>
      </c>
      <c r="H238" s="40">
        <v>-117782773.02000007</v>
      </c>
      <c r="I238" s="40">
        <v>-119947413.64000006</v>
      </c>
      <c r="J238" s="40">
        <f t="shared" si="11"/>
        <v>-5948177.5999999791</v>
      </c>
    </row>
    <row r="239" spans="1:10" ht="13.8" thickBot="1" x14ac:dyDescent="0.3">
      <c r="A239" s="11" t="s">
        <v>925</v>
      </c>
      <c r="B239" s="36" t="s">
        <v>926</v>
      </c>
      <c r="C239" s="26"/>
      <c r="D239" s="26"/>
      <c r="E239" s="37">
        <v>255059070.7299999</v>
      </c>
      <c r="F239" s="37">
        <v>259413463.9599998</v>
      </c>
      <c r="G239" s="38">
        <f t="shared" si="10"/>
        <v>-4354393.2299998999</v>
      </c>
      <c r="H239" s="37">
        <v>270495737.33999979</v>
      </c>
      <c r="I239" s="37">
        <v>261657417.65999991</v>
      </c>
      <c r="J239" s="38">
        <f t="shared" si="11"/>
        <v>-6598346.9300000072</v>
      </c>
    </row>
    <row r="240" spans="1:10" ht="13.8" thickTop="1" x14ac:dyDescent="0.25"/>
    <row r="241" spans="2:12" outlineLevel="1" x14ac:dyDescent="0.25">
      <c r="C241" s="11" t="s">
        <v>927</v>
      </c>
    </row>
    <row r="242" spans="2:12" outlineLevel="1" x14ac:dyDescent="0.25">
      <c r="C242" s="34" t="s">
        <v>928</v>
      </c>
      <c r="E242" s="17">
        <f>ROUND(+E18+E23+E24+E32+E43+E45+E60+E62+E63+E70+E73+E79+E82+E88+E113+E114+E116+E118+E119+E120+E124-E125,0)</f>
        <v>0</v>
      </c>
      <c r="F242" s="17">
        <f>ROUND(+F18+F23+F24+F32+F43+F45+F60+F62+F63+F70+F73+F79+F82+F88+F113+F114+F116+F118+F119+F120+F124-F125,0)</f>
        <v>0</v>
      </c>
      <c r="H242" s="17">
        <f>ROUND(+H18+H23+H24+H32+H43+H45+H60+H62+H63+H70+H73+H79+H82+H88+H113+H114+H116+H118+H119+H120+H124-H125,0)</f>
        <v>0</v>
      </c>
      <c r="I242" s="17">
        <f>ROUND(+I18+I23+I24+I32+I43+I45+I60+I62+I63+I70+I73+I79+I82+I88+I113+I114+I116+I118+I119+I120+I124-I125,0)</f>
        <v>0</v>
      </c>
    </row>
    <row r="243" spans="2:12" outlineLevel="1" x14ac:dyDescent="0.25">
      <c r="C243" s="34" t="s">
        <v>929</v>
      </c>
      <c r="E243" s="17">
        <f>ROUND(+E129+E130+E134+E136+E137+E163+E183+E184+E185+E190+E191+E197+E199+E200+E201+E204+E209-E210,0)</f>
        <v>0</v>
      </c>
      <c r="F243" s="17">
        <f>ROUND(+F129+F130+F134+F136+F137+F163+F183+F184+F185+F190+F191+F197+F199+F200+F201+F204+F209-F210,0)</f>
        <v>0</v>
      </c>
      <c r="H243" s="17">
        <f>ROUND(+H129+H130+H134+H136+H137+H163+H183+H184+H185+H190+H191+H197+H199+H200+H201+H204+H209-H210,0)</f>
        <v>0</v>
      </c>
      <c r="I243" s="17">
        <f>ROUND(+I129+I130+I134+I136+I137+I163+I183+I184+I185+I190+I191+I197+I199+I200+I201+I204+I209-I210,0)</f>
        <v>0</v>
      </c>
    </row>
    <row r="244" spans="2:12" outlineLevel="1" x14ac:dyDescent="0.25">
      <c r="C244" s="34" t="s">
        <v>930</v>
      </c>
      <c r="E244" s="17">
        <f>ROUND(+E217+E218+E230+E236+E237-E238,0)</f>
        <v>0</v>
      </c>
      <c r="F244" s="17">
        <f>ROUND(+F217+F218+F230+F236+F237-F238,0)</f>
        <v>0</v>
      </c>
      <c r="H244" s="17">
        <f>ROUND(+H217+H218+H230+H236+H237-H238,0)</f>
        <v>0</v>
      </c>
      <c r="I244" s="17">
        <f>ROUND(+I217+I218+I230+I236+I237-I238,0)</f>
        <v>0</v>
      </c>
    </row>
    <row r="245" spans="2:12" outlineLevel="1" x14ac:dyDescent="0.25">
      <c r="C245" s="34" t="s">
        <v>931</v>
      </c>
    </row>
    <row r="246" spans="2:12" outlineLevel="1" x14ac:dyDescent="0.25">
      <c r="C246" s="34" t="s">
        <v>932</v>
      </c>
      <c r="E246" s="17">
        <f>ROUND(+E125-E239,0)</f>
        <v>0</v>
      </c>
      <c r="F246" s="17">
        <f>ROUND(+F125-F239,0)</f>
        <v>0</v>
      </c>
      <c r="H246" s="17">
        <f>ROUND(+H125-H239,0)</f>
        <v>0</v>
      </c>
      <c r="I246" s="17">
        <f>ROUND(+I125-I239,0)</f>
        <v>0</v>
      </c>
    </row>
    <row r="247" spans="2:12" outlineLevel="1" x14ac:dyDescent="0.25"/>
    <row r="248" spans="2:12" outlineLevel="1" x14ac:dyDescent="0.25">
      <c r="C248" s="11" t="s">
        <v>933</v>
      </c>
      <c r="E248" s="17">
        <f>ABS(+E242)+ABS(E243)+ABS(E244)+ABS(E246)</f>
        <v>0</v>
      </c>
      <c r="F248" s="17">
        <f>ABS(+F242)+ABS(F243)+ABS(F244)+ABS(F246)</f>
        <v>0</v>
      </c>
      <c r="H248" s="17">
        <f>ABS(+H242)+ABS(H243)+ABS(H244)+ABS(H246)</f>
        <v>0</v>
      </c>
      <c r="I248" s="17">
        <f>ABS(+I242)+ABS(I243)+ABS(I244)+ABS(I246)</f>
        <v>0</v>
      </c>
      <c r="L248" s="44">
        <f>ROUND(SUM(D248:K248),0)</f>
        <v>0</v>
      </c>
    </row>
    <row r="250" spans="2:12" outlineLevel="1" x14ac:dyDescent="0.25">
      <c r="B250" s="45" t="s">
        <v>934</v>
      </c>
      <c r="C250" s="45" t="s">
        <v>935</v>
      </c>
      <c r="D250" s="45" t="s">
        <v>936</v>
      </c>
    </row>
    <row r="251" spans="2:12" outlineLevel="1" x14ac:dyDescent="0.25">
      <c r="B251" s="46" t="s">
        <v>937</v>
      </c>
      <c r="C251" s="46" t="s">
        <v>938</v>
      </c>
      <c r="D251" s="46" t="s">
        <v>939</v>
      </c>
    </row>
    <row r="252" spans="2:12" outlineLevel="1" x14ac:dyDescent="0.25">
      <c r="B252" s="46" t="s">
        <v>940</v>
      </c>
      <c r="C252" s="46" t="s">
        <v>941</v>
      </c>
      <c r="D252" s="46" t="s">
        <v>942</v>
      </c>
    </row>
    <row r="253" spans="2:12" outlineLevel="1" x14ac:dyDescent="0.25">
      <c r="B253" s="46" t="s">
        <v>943</v>
      </c>
      <c r="C253" s="46" t="s">
        <v>944</v>
      </c>
      <c r="D253" s="46" t="s">
        <v>945</v>
      </c>
    </row>
    <row r="254" spans="2:12" outlineLevel="1" x14ac:dyDescent="0.25">
      <c r="B254" s="46" t="s">
        <v>946</v>
      </c>
      <c r="C254" s="46" t="s">
        <v>947</v>
      </c>
      <c r="D254" s="46" t="s">
        <v>948</v>
      </c>
    </row>
    <row r="255" spans="2:12" outlineLevel="1" x14ac:dyDescent="0.25">
      <c r="B255" s="46" t="s">
        <v>949</v>
      </c>
      <c r="C255" s="46" t="s">
        <v>0</v>
      </c>
      <c r="D255" s="46" t="s">
        <v>950</v>
      </c>
    </row>
    <row r="256" spans="2:12" outlineLevel="1" x14ac:dyDescent="0.25">
      <c r="B256" s="46" t="s">
        <v>951</v>
      </c>
      <c r="C256" s="46" t="s">
        <v>952</v>
      </c>
      <c r="D256" s="46" t="s">
        <v>953</v>
      </c>
    </row>
    <row r="257" spans="2:4" outlineLevel="1" x14ac:dyDescent="0.25">
      <c r="B257" s="46" t="s">
        <v>954</v>
      </c>
      <c r="C257" s="46" t="s">
        <v>955</v>
      </c>
      <c r="D257" s="46" t="s">
        <v>956</v>
      </c>
    </row>
    <row r="258" spans="2:4" outlineLevel="1" x14ac:dyDescent="0.25">
      <c r="B258" s="46" t="s">
        <v>957</v>
      </c>
      <c r="C258" s="46" t="s">
        <v>958</v>
      </c>
      <c r="D258" s="46" t="s">
        <v>959</v>
      </c>
    </row>
    <row r="259" spans="2:4" outlineLevel="1" x14ac:dyDescent="0.25">
      <c r="B259" s="46" t="s">
        <v>960</v>
      </c>
      <c r="C259" s="46" t="s">
        <v>955</v>
      </c>
      <c r="D259" s="46" t="s">
        <v>961</v>
      </c>
    </row>
    <row r="260" spans="2:4" outlineLevel="1" x14ac:dyDescent="0.25">
      <c r="B260" s="46" t="s">
        <v>962</v>
      </c>
      <c r="C260" s="46" t="s">
        <v>963</v>
      </c>
      <c r="D260" s="46" t="s">
        <v>964</v>
      </c>
    </row>
    <row r="261" spans="2:4" outlineLevel="1" x14ac:dyDescent="0.25">
      <c r="B261" s="46" t="s">
        <v>965</v>
      </c>
      <c r="C261" s="46" t="s">
        <v>966</v>
      </c>
      <c r="D261" s="46" t="s">
        <v>967</v>
      </c>
    </row>
    <row r="262" spans="2:4" outlineLevel="1" x14ac:dyDescent="0.25">
      <c r="B262" s="46" t="s">
        <v>968</v>
      </c>
      <c r="C262" s="46" t="s">
        <v>952</v>
      </c>
      <c r="D262" s="46" t="s">
        <v>969</v>
      </c>
    </row>
    <row r="263" spans="2:4" outlineLevel="1" x14ac:dyDescent="0.25">
      <c r="B263" s="46" t="s">
        <v>970</v>
      </c>
      <c r="C263" s="46" t="s">
        <v>971</v>
      </c>
      <c r="D263" s="46" t="s">
        <v>972</v>
      </c>
    </row>
    <row r="264" spans="2:4" outlineLevel="1" x14ac:dyDescent="0.25">
      <c r="B264" s="46" t="s">
        <v>973</v>
      </c>
      <c r="C264" s="47" t="s">
        <v>974</v>
      </c>
      <c r="D264" s="46" t="s">
        <v>975</v>
      </c>
    </row>
    <row r="265" spans="2:4" outlineLevel="1" x14ac:dyDescent="0.25">
      <c r="B265" s="46" t="s">
        <v>976</v>
      </c>
      <c r="C265" s="46" t="s">
        <v>977</v>
      </c>
      <c r="D265" s="46" t="s">
        <v>978</v>
      </c>
    </row>
    <row r="266" spans="2:4" outlineLevel="1" x14ac:dyDescent="0.25">
      <c r="B266" s="46" t="s">
        <v>979</v>
      </c>
      <c r="C266" s="46" t="s">
        <v>980</v>
      </c>
      <c r="D266" s="46" t="s">
        <v>981</v>
      </c>
    </row>
    <row r="267" spans="2:4" outlineLevel="1" x14ac:dyDescent="0.25">
      <c r="B267" s="46" t="s">
        <v>982</v>
      </c>
      <c r="C267" s="46" t="s">
        <v>983</v>
      </c>
      <c r="D267" s="46" t="s">
        <v>984</v>
      </c>
    </row>
    <row r="268" spans="2:4" outlineLevel="1" x14ac:dyDescent="0.25">
      <c r="B268" s="46" t="s">
        <v>985</v>
      </c>
      <c r="C268" s="47" t="s">
        <v>974</v>
      </c>
      <c r="D268" s="46" t="s">
        <v>986</v>
      </c>
    </row>
    <row r="269" spans="2:4" outlineLevel="1" x14ac:dyDescent="0.25">
      <c r="B269" s="46" t="s">
        <v>987</v>
      </c>
      <c r="C269" s="46" t="s">
        <v>988</v>
      </c>
      <c r="D269" s="46" t="s">
        <v>989</v>
      </c>
    </row>
    <row r="270" spans="2:4" outlineLevel="1" x14ac:dyDescent="0.25">
      <c r="B270" s="46" t="s">
        <v>990</v>
      </c>
      <c r="C270" s="46" t="s">
        <v>980</v>
      </c>
      <c r="D270" s="46" t="s">
        <v>991</v>
      </c>
    </row>
    <row r="271" spans="2:4" outlineLevel="1" x14ac:dyDescent="0.25">
      <c r="B271" s="46" t="s">
        <v>992</v>
      </c>
      <c r="C271" s="46" t="s">
        <v>993</v>
      </c>
      <c r="D271" s="46" t="s">
        <v>994</v>
      </c>
    </row>
    <row r="272" spans="2:4" outlineLevel="1" x14ac:dyDescent="0.25">
      <c r="B272" s="46" t="s">
        <v>995</v>
      </c>
      <c r="C272" s="46" t="e">
        <v>#N/A</v>
      </c>
      <c r="D272" s="46" t="s">
        <v>996</v>
      </c>
    </row>
    <row r="273" spans="2:4" outlineLevel="1" x14ac:dyDescent="0.25">
      <c r="B273" s="46" t="s">
        <v>997</v>
      </c>
      <c r="C273" s="46" t="e">
        <v>#N/A</v>
      </c>
      <c r="D273" s="46" t="s">
        <v>998</v>
      </c>
    </row>
    <row r="274" spans="2:4" outlineLevel="1" x14ac:dyDescent="0.25">
      <c r="B274" s="46" t="s">
        <v>999</v>
      </c>
      <c r="C274" s="46" t="e">
        <v>#N/A</v>
      </c>
      <c r="D274" s="46" t="s">
        <v>1000</v>
      </c>
    </row>
    <row r="275" spans="2:4" outlineLevel="1" x14ac:dyDescent="0.25">
      <c r="B275" s="46" t="s">
        <v>1001</v>
      </c>
      <c r="C275" s="46" t="e">
        <v>#N/A</v>
      </c>
      <c r="D275" s="46" t="s">
        <v>1002</v>
      </c>
    </row>
    <row r="276" spans="2:4" outlineLevel="1" x14ac:dyDescent="0.25">
      <c r="B276" s="46" t="s">
        <v>1003</v>
      </c>
      <c r="C276" s="46" t="s">
        <v>1004</v>
      </c>
      <c r="D276" s="46" t="s">
        <v>1005</v>
      </c>
    </row>
    <row r="277" spans="2:4" outlineLevel="1" x14ac:dyDescent="0.25">
      <c r="B277" s="46" t="s">
        <v>1006</v>
      </c>
      <c r="C277" s="47" t="s">
        <v>974</v>
      </c>
      <c r="D277" s="46" t="s">
        <v>1007</v>
      </c>
    </row>
    <row r="278" spans="2:4" outlineLevel="1" x14ac:dyDescent="0.25">
      <c r="B278" s="46" t="s">
        <v>1008</v>
      </c>
      <c r="C278" s="46" t="s">
        <v>1009</v>
      </c>
      <c r="D278" s="46" t="s">
        <v>1010</v>
      </c>
    </row>
    <row r="279" spans="2:4" outlineLevel="1" x14ac:dyDescent="0.25">
      <c r="B279" s="46" t="s">
        <v>1011</v>
      </c>
      <c r="C279" s="47" t="s">
        <v>974</v>
      </c>
      <c r="D279" s="46" t="s">
        <v>1012</v>
      </c>
    </row>
    <row r="280" spans="2:4" outlineLevel="1" x14ac:dyDescent="0.25">
      <c r="B280" s="46" t="s">
        <v>1013</v>
      </c>
      <c r="C280" s="46" t="s">
        <v>1014</v>
      </c>
      <c r="D280" s="46" t="s">
        <v>1015</v>
      </c>
    </row>
    <row r="281" spans="2:4" outlineLevel="1" x14ac:dyDescent="0.25">
      <c r="B281" s="46" t="s">
        <v>1016</v>
      </c>
      <c r="C281" s="46" t="s">
        <v>1017</v>
      </c>
      <c r="D281" s="46" t="s">
        <v>1018</v>
      </c>
    </row>
    <row r="282" spans="2:4" outlineLevel="1" x14ac:dyDescent="0.25">
      <c r="B282" s="46" t="s">
        <v>1019</v>
      </c>
      <c r="C282" s="46" t="s">
        <v>1020</v>
      </c>
      <c r="D282" s="46" t="s">
        <v>1021</v>
      </c>
    </row>
    <row r="283" spans="2:4" outlineLevel="1" x14ac:dyDescent="0.25">
      <c r="B283" s="46" t="s">
        <v>1022</v>
      </c>
      <c r="C283" s="46" t="s">
        <v>1023</v>
      </c>
      <c r="D283" s="46" t="s">
        <v>1024</v>
      </c>
    </row>
    <row r="284" spans="2:4" outlineLevel="1" x14ac:dyDescent="0.25">
      <c r="B284" s="46" t="s">
        <v>1025</v>
      </c>
      <c r="C284" s="46" t="s">
        <v>983</v>
      </c>
      <c r="D284" s="46" t="s">
        <v>1026</v>
      </c>
    </row>
    <row r="285" spans="2:4" outlineLevel="1" x14ac:dyDescent="0.25">
      <c r="B285" s="46" t="s">
        <v>1027</v>
      </c>
      <c r="C285" s="47" t="s">
        <v>974</v>
      </c>
      <c r="D285" s="46" t="s">
        <v>1028</v>
      </c>
    </row>
    <row r="286" spans="2:4" outlineLevel="1" x14ac:dyDescent="0.25">
      <c r="B286" s="46" t="s">
        <v>1029</v>
      </c>
      <c r="C286" s="47" t="s">
        <v>974</v>
      </c>
      <c r="D286" s="46" t="s">
        <v>1030</v>
      </c>
    </row>
    <row r="287" spans="2:4" outlineLevel="1" x14ac:dyDescent="0.25">
      <c r="B287" s="46" t="s">
        <v>1031</v>
      </c>
      <c r="C287" s="46" t="s">
        <v>1032</v>
      </c>
      <c r="D287" s="46" t="s">
        <v>1033</v>
      </c>
    </row>
    <row r="288" spans="2:4" outlineLevel="1" x14ac:dyDescent="0.25">
      <c r="B288" s="46" t="s">
        <v>1034</v>
      </c>
      <c r="C288" s="46" t="s">
        <v>1035</v>
      </c>
      <c r="D288" s="46" t="s">
        <v>1036</v>
      </c>
    </row>
    <row r="289" spans="2:4" outlineLevel="1" x14ac:dyDescent="0.25">
      <c r="B289" s="46" t="s">
        <v>1037</v>
      </c>
      <c r="C289" s="47" t="s">
        <v>974</v>
      </c>
      <c r="D289" s="46" t="s">
        <v>1038</v>
      </c>
    </row>
    <row r="290" spans="2:4" outlineLevel="1" x14ac:dyDescent="0.25">
      <c r="B290" s="46" t="s">
        <v>1039</v>
      </c>
      <c r="C290" s="48">
        <f>NvsEndTime</f>
        <v>45351.410189000002</v>
      </c>
      <c r="D290" s="46" t="s">
        <v>1040</v>
      </c>
    </row>
    <row r="291" spans="2:4" outlineLevel="1" x14ac:dyDescent="0.25">
      <c r="B291" s="46" t="s">
        <v>1041</v>
      </c>
      <c r="C291" s="49">
        <f>NvsElapsedTime</f>
        <v>1.08E-4</v>
      </c>
      <c r="D291" s="46" t="s">
        <v>1042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0C278-4194-47A8-8EA3-F46856DBB349}">
  <dimension ref="A1:AE611"/>
  <sheetViews>
    <sheetView topLeftCell="B2" workbookViewId="0">
      <selection activeCell="J6" sqref="J6"/>
    </sheetView>
  </sheetViews>
  <sheetFormatPr defaultColWidth="9.109375" defaultRowHeight="13.2" outlineLevelRow="1" outlineLevelCol="1" x14ac:dyDescent="0.25"/>
  <cols>
    <col min="1" max="1" width="82.88671875" style="11" hidden="1" customWidth="1"/>
    <col min="2" max="2" width="10.6640625" style="11" customWidth="1"/>
    <col min="3" max="3" width="35.6640625" style="11" customWidth="1"/>
    <col min="4" max="4" width="1.44140625" style="51" customWidth="1"/>
    <col min="5" max="16" width="14.6640625" style="51" customWidth="1" outlineLevel="1"/>
    <col min="17" max="17" width="14.6640625" style="51" customWidth="1"/>
    <col min="18" max="18" width="1.44140625" style="51" customWidth="1"/>
    <col min="19" max="27" width="14.6640625" style="51" customWidth="1"/>
    <col min="28" max="30" width="9.109375" style="11"/>
    <col min="31" max="31" width="11.33203125" style="11" customWidth="1"/>
    <col min="32" max="16384" width="9.109375" style="11"/>
  </cols>
  <sheetData>
    <row r="1" spans="1:27" ht="14.25" hidden="1" customHeight="1" x14ac:dyDescent="0.25">
      <c r="A1" s="15" t="s">
        <v>346</v>
      </c>
      <c r="B1" s="12" t="s">
        <v>1043</v>
      </c>
      <c r="C1" s="13" t="s">
        <v>348</v>
      </c>
      <c r="D1" s="50"/>
      <c r="E1" s="15" t="s">
        <v>1044</v>
      </c>
      <c r="F1" s="15" t="s">
        <v>1045</v>
      </c>
      <c r="G1" s="15" t="s">
        <v>1046</v>
      </c>
      <c r="H1" s="15" t="s">
        <v>1047</v>
      </c>
      <c r="I1" s="15" t="s">
        <v>1048</v>
      </c>
      <c r="J1" s="15" t="s">
        <v>1049</v>
      </c>
      <c r="K1" s="15" t="s">
        <v>1050</v>
      </c>
      <c r="L1" s="15" t="s">
        <v>1051</v>
      </c>
      <c r="M1" s="15" t="s">
        <v>1052</v>
      </c>
      <c r="N1" s="15" t="s">
        <v>1053</v>
      </c>
      <c r="O1" s="15" t="s">
        <v>1054</v>
      </c>
      <c r="P1" s="15" t="s">
        <v>1055</v>
      </c>
      <c r="Q1" s="50" t="s">
        <v>1056</v>
      </c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ht="14.25" customHeight="1" x14ac:dyDescent="0.25">
      <c r="B2" s="16" t="str">
        <f>IF(ISNA(nvs_SFV_BU),IF(NvsReqBUOnly="VN","Undetermined BU Structure",nvs_RBU&amp;" - "&amp;nvs_RBN),IF(nvs_SFV_BU&lt;&gt;"Error",nvs_SFV_BU &amp; " - " &amp; nvs_SFD_BU,IF(NvsReqBUOnly="VY",nvs_RBU&amp;" - "&amp;nvs_RBN,"Undetermined BU Structure")))</f>
        <v>SENCONS - TH Senior Communities</v>
      </c>
      <c r="D2" s="50"/>
      <c r="Q2" s="50"/>
      <c r="R2" s="19" t="str">
        <f>"Run Time: " &amp; TEXT(nvs_ENDTIME,"h:mm AM/PM")</f>
        <v>Run Time: 9:50 AM</v>
      </c>
      <c r="S2" s="11"/>
      <c r="T2" s="11"/>
      <c r="U2" s="11"/>
      <c r="V2" s="11"/>
      <c r="W2" s="11"/>
      <c r="X2" s="11"/>
      <c r="Y2" s="11"/>
      <c r="Z2" s="11"/>
      <c r="AA2" s="11"/>
    </row>
    <row r="3" spans="1:27" x14ac:dyDescent="0.25">
      <c r="B3" s="20" t="s">
        <v>1057</v>
      </c>
      <c r="D3" s="50"/>
      <c r="Q3" s="50"/>
      <c r="R3" s="19" t="str">
        <f>"Run Date: " &amp; TEXT(nvs_ENDTIME,"mmm dd, yyyy")</f>
        <v>Run Date: Feb 29, 2024</v>
      </c>
      <c r="S3" s="11"/>
      <c r="T3" s="11"/>
      <c r="U3" s="11"/>
      <c r="V3" s="11"/>
      <c r="W3" s="11"/>
      <c r="X3" s="11"/>
      <c r="Y3" s="11"/>
      <c r="Z3" s="11"/>
      <c r="AA3" s="11"/>
    </row>
    <row r="4" spans="1:27" x14ac:dyDescent="0.25">
      <c r="B4" s="20" t="s">
        <v>1058</v>
      </c>
      <c r="D4" s="50"/>
      <c r="Q4" s="50"/>
      <c r="R4" s="19" t="str">
        <f>"Template: " &amp; nvs_LYN</f>
        <v>Template: SYS_BS01_ACT_CMPMPYE</v>
      </c>
      <c r="S4" s="11"/>
      <c r="T4" s="11"/>
      <c r="U4" s="11"/>
      <c r="V4" s="11"/>
      <c r="W4" s="11"/>
      <c r="X4" s="11"/>
      <c r="Y4" s="11"/>
      <c r="Z4" s="11"/>
      <c r="AA4" s="11"/>
    </row>
    <row r="5" spans="1:27" x14ac:dyDescent="0.25">
      <c r="B5" s="16" t="str">
        <f>"As of " &amp;TEXT(nvs_ASD,"mmmm dd, yyyy")</f>
        <v>As of December 31, 2023</v>
      </c>
      <c r="R5" s="19" t="str">
        <f>"Operator: " &amp; nvs_OPR</f>
        <v>Operator: VKHG3566</v>
      </c>
      <c r="S5" s="11"/>
      <c r="T5" s="11"/>
      <c r="U5" s="11"/>
      <c r="V5" s="11"/>
      <c r="W5" s="11"/>
      <c r="X5" s="11"/>
      <c r="Y5" s="11"/>
      <c r="Z5" s="11"/>
      <c r="AA5" s="11"/>
    </row>
    <row r="6" spans="1:27" x14ac:dyDescent="0.25">
      <c r="B6" s="13" t="s">
        <v>356</v>
      </c>
      <c r="R6" s="22"/>
      <c r="S6" s="11"/>
      <c r="T6" s="11"/>
      <c r="U6" s="11"/>
      <c r="V6" s="11"/>
      <c r="W6" s="11"/>
      <c r="X6" s="11"/>
      <c r="Y6" s="11"/>
      <c r="Z6" s="11"/>
      <c r="AA6" s="11"/>
    </row>
    <row r="7" spans="1:27" x14ac:dyDescent="0.25">
      <c r="B7" s="13"/>
      <c r="R7" s="22"/>
      <c r="S7" s="11"/>
      <c r="T7" s="11"/>
      <c r="U7" s="11"/>
      <c r="V7" s="11"/>
      <c r="W7" s="11"/>
      <c r="X7" s="11"/>
      <c r="Y7" s="11"/>
      <c r="Z7" s="11"/>
      <c r="AA7" s="11"/>
    </row>
    <row r="8" spans="1:27" x14ac:dyDescent="0.25">
      <c r="B8" s="52" t="str">
        <f>IF(ISNA(nvs_SFV_CC),"",IF(nvs_SFV_CC="Error","","Dept: "&amp;nvs_SFV_CC &amp; " - " &amp;nvs_SFD_CC))</f>
        <v/>
      </c>
      <c r="R8" s="22"/>
      <c r="S8" s="11"/>
      <c r="T8" s="11"/>
      <c r="U8" s="11"/>
      <c r="V8" s="11"/>
      <c r="W8" s="11"/>
      <c r="X8" s="11"/>
      <c r="Y8" s="11"/>
      <c r="Z8" s="11"/>
      <c r="AA8" s="11"/>
    </row>
    <row r="9" spans="1:27" s="57" customFormat="1" hidden="1" x14ac:dyDescent="0.25">
      <c r="A9" s="53" t="s">
        <v>1059</v>
      </c>
      <c r="B9" s="54" t="s">
        <v>1060</v>
      </c>
      <c r="C9" s="55" t="str">
        <f>IF(control_tot_check &lt;&gt;0,"Control Totals Out of Balance","")</f>
        <v/>
      </c>
      <c r="D9" s="56"/>
      <c r="E9" s="53" t="s">
        <v>1061</v>
      </c>
      <c r="F9" s="53" t="s">
        <v>1062</v>
      </c>
      <c r="G9" s="53" t="s">
        <v>1063</v>
      </c>
      <c r="H9" s="53" t="s">
        <v>1064</v>
      </c>
      <c r="I9" s="53" t="s">
        <v>1065</v>
      </c>
      <c r="J9" s="53" t="s">
        <v>1066</v>
      </c>
      <c r="K9" s="53" t="s">
        <v>1067</v>
      </c>
      <c r="L9" s="53" t="s">
        <v>1068</v>
      </c>
      <c r="M9" s="53" t="s">
        <v>1069</v>
      </c>
      <c r="N9" s="53" t="s">
        <v>1070</v>
      </c>
      <c r="O9" s="53" t="s">
        <v>1071</v>
      </c>
      <c r="P9" s="53" t="s">
        <v>1072</v>
      </c>
      <c r="Q9" s="53" t="s">
        <v>1073</v>
      </c>
    </row>
    <row r="10" spans="1:27" x14ac:dyDescent="0.25">
      <c r="A10" s="21" t="s">
        <v>351</v>
      </c>
      <c r="C10" s="23" t="str">
        <f>IF(control_tot_check &lt;&gt;0,"Control Totals Out of Balance","")</f>
        <v/>
      </c>
      <c r="D10" s="25"/>
      <c r="E10" s="21" t="str">
        <f t="shared" ref="E10:Q10" si="0">IF(MID(E1,3,1)&lt;&gt;"Y","Annual",IF(MID(E9,1,4)=$S$561,IF(LEFT(RIGHT(E9,2),1)="-",VLOOKUP(RIGHT(E9,1),$X$596:$Y$607,2,FALSE),VLOOKUP(RIGHT(E9,2),$X$596:$Y$607,2,FALSE)),IF(LEFT(RIGHT(E9,2),1)="-",VLOOKUP(RIGHT(E9,1),$U$596:$V$607,2,FALSE),VLOOKUP(RIGHT(E9,2),$U$596:$V$607,2,FALSE))))</f>
        <v>1/31/23</v>
      </c>
      <c r="F10" s="21" t="str">
        <f t="shared" si="0"/>
        <v>2/29/23</v>
      </c>
      <c r="G10" s="21" t="str">
        <f t="shared" si="0"/>
        <v>3/31/23</v>
      </c>
      <c r="H10" s="21" t="str">
        <f t="shared" si="0"/>
        <v>4/30/23</v>
      </c>
      <c r="I10" s="21" t="str">
        <f t="shared" si="0"/>
        <v>5/31/23</v>
      </c>
      <c r="J10" s="21" t="str">
        <f t="shared" si="0"/>
        <v>6/30/23</v>
      </c>
      <c r="K10" s="21" t="str">
        <f t="shared" si="0"/>
        <v>7/31/23</v>
      </c>
      <c r="L10" s="21" t="str">
        <f t="shared" si="0"/>
        <v>8/31/23</v>
      </c>
      <c r="M10" s="21" t="str">
        <f t="shared" si="0"/>
        <v>9/30/23</v>
      </c>
      <c r="N10" s="21" t="str">
        <f t="shared" si="0"/>
        <v>10/31/23</v>
      </c>
      <c r="O10" s="21" t="str">
        <f t="shared" si="0"/>
        <v>11/30/23</v>
      </c>
      <c r="P10" s="21" t="str">
        <f t="shared" si="0"/>
        <v>12/31/23</v>
      </c>
      <c r="Q10" s="21" t="str">
        <f t="shared" si="0"/>
        <v>Annual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x14ac:dyDescent="0.25">
      <c r="A11" s="25"/>
      <c r="C11" s="23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x14ac:dyDescent="0.25">
      <c r="A12" s="25"/>
      <c r="B12" s="26" t="s">
        <v>1074</v>
      </c>
      <c r="C12" s="26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x14ac:dyDescent="0.25">
      <c r="A13" s="58" t="s">
        <v>1075</v>
      </c>
      <c r="B13" s="29" t="s">
        <v>1076</v>
      </c>
      <c r="C13" s="30"/>
      <c r="D13" s="58"/>
      <c r="E13" s="58">
        <v>0</v>
      </c>
      <c r="F13" s="58"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x14ac:dyDescent="0.25">
      <c r="A14" s="58" t="s">
        <v>1077</v>
      </c>
      <c r="B14" s="29" t="s">
        <v>1078</v>
      </c>
      <c r="C14" s="30"/>
      <c r="D14" s="58"/>
      <c r="E14" s="58">
        <v>0</v>
      </c>
      <c r="F14" s="58">
        <v>0</v>
      </c>
      <c r="G14" s="58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x14ac:dyDescent="0.25">
      <c r="A15" s="58" t="s">
        <v>1079</v>
      </c>
      <c r="B15" s="29" t="s">
        <v>1080</v>
      </c>
      <c r="C15" s="30"/>
      <c r="D15" s="58"/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hidden="1" outlineLevel="1" x14ac:dyDescent="0.25">
      <c r="A16" s="15" t="s">
        <v>1081</v>
      </c>
      <c r="B16" s="12" t="s">
        <v>1082</v>
      </c>
      <c r="C16" s="13" t="s">
        <v>1083</v>
      </c>
      <c r="D16" s="50"/>
      <c r="E16" s="15">
        <v>203997</v>
      </c>
      <c r="F16" s="15">
        <v>214970</v>
      </c>
      <c r="G16" s="15">
        <v>167386</v>
      </c>
      <c r="H16" s="15">
        <v>121395</v>
      </c>
      <c r="I16" s="15">
        <v>114341</v>
      </c>
      <c r="J16" s="15">
        <v>117692</v>
      </c>
      <c r="K16" s="15">
        <v>59965</v>
      </c>
      <c r="L16" s="15">
        <v>95413</v>
      </c>
      <c r="M16" s="15">
        <v>120116</v>
      </c>
      <c r="N16" s="15">
        <v>93828</v>
      </c>
      <c r="O16" s="15">
        <v>88455</v>
      </c>
      <c r="P16" s="15">
        <v>123030</v>
      </c>
      <c r="Q16" s="50">
        <v>1520588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 hidden="1" outlineLevel="1" x14ac:dyDescent="0.25">
      <c r="A17" s="15" t="s">
        <v>1084</v>
      </c>
      <c r="B17" s="12" t="s">
        <v>1085</v>
      </c>
      <c r="C17" s="13" t="s">
        <v>1086</v>
      </c>
      <c r="D17" s="50"/>
      <c r="E17" s="15">
        <v>2770092.8</v>
      </c>
      <c r="F17" s="15">
        <v>2167908</v>
      </c>
      <c r="G17" s="15">
        <v>2520164</v>
      </c>
      <c r="H17" s="15">
        <v>2558373</v>
      </c>
      <c r="I17" s="15">
        <v>2470979</v>
      </c>
      <c r="J17" s="15">
        <v>2630592</v>
      </c>
      <c r="K17" s="15">
        <v>2482076</v>
      </c>
      <c r="L17" s="15">
        <v>2727712</v>
      </c>
      <c r="M17" s="15">
        <v>2700167</v>
      </c>
      <c r="N17" s="15">
        <v>2419942.4500000002</v>
      </c>
      <c r="O17" s="15">
        <v>2890755.55</v>
      </c>
      <c r="P17" s="15">
        <v>2991132</v>
      </c>
      <c r="Q17" s="50">
        <v>31329893.800000001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hidden="1" outlineLevel="1" x14ac:dyDescent="0.25">
      <c r="A18" s="15" t="s">
        <v>1087</v>
      </c>
      <c r="B18" s="12" t="s">
        <v>1088</v>
      </c>
      <c r="C18" s="13" t="s">
        <v>1089</v>
      </c>
      <c r="D18" s="50"/>
      <c r="E18" s="15">
        <v>34076</v>
      </c>
      <c r="F18" s="15">
        <v>30068</v>
      </c>
      <c r="G18" s="15">
        <v>57635</v>
      </c>
      <c r="H18" s="15">
        <v>50499</v>
      </c>
      <c r="I18" s="15">
        <v>57803</v>
      </c>
      <c r="J18" s="15">
        <v>41105</v>
      </c>
      <c r="K18" s="15">
        <v>36238.31</v>
      </c>
      <c r="L18" s="15">
        <v>26145</v>
      </c>
      <c r="M18" s="15">
        <v>47618.200000000004</v>
      </c>
      <c r="N18" s="15">
        <v>915660.75</v>
      </c>
      <c r="O18" s="15">
        <v>-854468.75</v>
      </c>
      <c r="P18" s="15">
        <v>29980</v>
      </c>
      <c r="Q18" s="50">
        <v>472359.50999999995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hidden="1" outlineLevel="1" x14ac:dyDescent="0.25">
      <c r="A19" s="15" t="s">
        <v>1090</v>
      </c>
      <c r="B19" s="12" t="s">
        <v>1091</v>
      </c>
      <c r="C19" s="13" t="s">
        <v>1092</v>
      </c>
      <c r="D19" s="50"/>
      <c r="E19" s="15">
        <v>3810724.09</v>
      </c>
      <c r="F19" s="15">
        <v>3755019.35</v>
      </c>
      <c r="G19" s="15">
        <v>3839050.25</v>
      </c>
      <c r="H19" s="15">
        <v>3792661.13</v>
      </c>
      <c r="I19" s="15">
        <v>4208234.13</v>
      </c>
      <c r="J19" s="15">
        <v>4083643.13</v>
      </c>
      <c r="K19" s="15">
        <v>4224379.13</v>
      </c>
      <c r="L19" s="15">
        <v>4057103.13</v>
      </c>
      <c r="M19" s="15">
        <v>4301573.43</v>
      </c>
      <c r="N19" s="15">
        <v>4496942.13</v>
      </c>
      <c r="O19" s="15">
        <v>4027315.87</v>
      </c>
      <c r="P19" s="15">
        <v>4482275.2699999996</v>
      </c>
      <c r="Q19" s="50">
        <v>49078921.039999992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hidden="1" outlineLevel="1" x14ac:dyDescent="0.25">
      <c r="A20" s="15" t="s">
        <v>1093</v>
      </c>
      <c r="B20" s="12" t="s">
        <v>1094</v>
      </c>
      <c r="C20" s="13" t="s">
        <v>1095</v>
      </c>
      <c r="D20" s="50"/>
      <c r="E20" s="15">
        <v>963379.20000000007</v>
      </c>
      <c r="F20" s="15">
        <v>604718.75</v>
      </c>
      <c r="G20" s="15">
        <v>1099191.3500000001</v>
      </c>
      <c r="H20" s="15">
        <v>1010438.3</v>
      </c>
      <c r="I20" s="15">
        <v>753050.5</v>
      </c>
      <c r="J20" s="15">
        <v>793952.9</v>
      </c>
      <c r="K20" s="15">
        <v>1199690.55</v>
      </c>
      <c r="L20" s="15">
        <v>1230375</v>
      </c>
      <c r="M20" s="15">
        <v>883942</v>
      </c>
      <c r="N20" s="15">
        <v>810612</v>
      </c>
      <c r="O20" s="15">
        <v>1027610</v>
      </c>
      <c r="P20" s="15">
        <v>846840</v>
      </c>
      <c r="Q20" s="50">
        <v>11223800.550000001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hidden="1" outlineLevel="1" x14ac:dyDescent="0.25">
      <c r="A21" s="15" t="s">
        <v>1096</v>
      </c>
      <c r="B21" s="12" t="s">
        <v>1097</v>
      </c>
      <c r="C21" s="13" t="s">
        <v>1098</v>
      </c>
      <c r="D21" s="50"/>
      <c r="E21" s="15">
        <v>914187</v>
      </c>
      <c r="F21" s="15">
        <v>999445</v>
      </c>
      <c r="G21" s="15">
        <v>1109581</v>
      </c>
      <c r="H21" s="15">
        <v>1064181</v>
      </c>
      <c r="I21" s="15">
        <v>1305906</v>
      </c>
      <c r="J21" s="15">
        <v>1030312</v>
      </c>
      <c r="K21" s="15">
        <v>1274588</v>
      </c>
      <c r="L21" s="15">
        <v>1206605</v>
      </c>
      <c r="M21" s="15">
        <v>1020517</v>
      </c>
      <c r="N21" s="15">
        <v>647562</v>
      </c>
      <c r="O21" s="15">
        <v>1850475</v>
      </c>
      <c r="P21" s="15">
        <v>1091811</v>
      </c>
      <c r="Q21" s="50">
        <v>13515170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hidden="1" outlineLevel="1" x14ac:dyDescent="0.25">
      <c r="A22" s="15" t="s">
        <v>1099</v>
      </c>
      <c r="B22" s="12" t="s">
        <v>1100</v>
      </c>
      <c r="C22" s="13" t="s">
        <v>1101</v>
      </c>
      <c r="D22" s="50"/>
      <c r="E22" s="15">
        <v>1706922.1800000002</v>
      </c>
      <c r="F22" s="15">
        <v>1475333.3599999999</v>
      </c>
      <c r="G22" s="15">
        <v>1755517.08</v>
      </c>
      <c r="H22" s="15">
        <v>1607721.81</v>
      </c>
      <c r="I22" s="15">
        <v>1736191.6</v>
      </c>
      <c r="J22" s="15">
        <v>1647842.9100000001</v>
      </c>
      <c r="K22" s="15">
        <v>1444767.23</v>
      </c>
      <c r="L22" s="15">
        <v>1615824.33</v>
      </c>
      <c r="M22" s="15">
        <v>1574257.3</v>
      </c>
      <c r="N22" s="15">
        <v>1589210.4500000002</v>
      </c>
      <c r="O22" s="15">
        <v>1607473.9100000001</v>
      </c>
      <c r="P22" s="15">
        <v>1582649.3900000001</v>
      </c>
      <c r="Q22" s="50">
        <v>19343711.550000001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hidden="1" outlineLevel="1" x14ac:dyDescent="0.25">
      <c r="A23" s="15" t="s">
        <v>1102</v>
      </c>
      <c r="B23" s="12" t="s">
        <v>1103</v>
      </c>
      <c r="C23" s="13" t="s">
        <v>1104</v>
      </c>
      <c r="D23" s="50"/>
      <c r="E23" s="15">
        <v>1648799.69</v>
      </c>
      <c r="F23" s="15">
        <v>1385135.21</v>
      </c>
      <c r="G23" s="15">
        <v>1645480.07</v>
      </c>
      <c r="H23" s="15">
        <v>1508258.72</v>
      </c>
      <c r="I23" s="15">
        <v>1543509</v>
      </c>
      <c r="J23" s="15">
        <v>1486618.43</v>
      </c>
      <c r="K23" s="15">
        <v>1360599.34</v>
      </c>
      <c r="L23" s="15">
        <v>1500158.7</v>
      </c>
      <c r="M23" s="15">
        <v>1459600.84</v>
      </c>
      <c r="N23" s="15">
        <v>1521145.8</v>
      </c>
      <c r="O23" s="15">
        <v>1547583.65</v>
      </c>
      <c r="P23" s="15">
        <v>1481138.83</v>
      </c>
      <c r="Q23" s="50">
        <v>18088028.280000001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hidden="1" outlineLevel="1" x14ac:dyDescent="0.25">
      <c r="A24" s="15" t="s">
        <v>1105</v>
      </c>
      <c r="B24" s="12" t="s">
        <v>1106</v>
      </c>
      <c r="C24" s="13" t="s">
        <v>1107</v>
      </c>
      <c r="D24" s="50"/>
      <c r="E24" s="15">
        <v>271843.03999999998</v>
      </c>
      <c r="F24" s="15">
        <v>212540.11000000002</v>
      </c>
      <c r="G24" s="15">
        <v>262497.05</v>
      </c>
      <c r="H24" s="15">
        <v>220957.93</v>
      </c>
      <c r="I24" s="15">
        <v>267784.98</v>
      </c>
      <c r="J24" s="15">
        <v>260516.2</v>
      </c>
      <c r="K24" s="15">
        <v>227405.88</v>
      </c>
      <c r="L24" s="15">
        <v>269017.67</v>
      </c>
      <c r="M24" s="15">
        <v>247980.48</v>
      </c>
      <c r="N24" s="15">
        <v>235699.01</v>
      </c>
      <c r="O24" s="15">
        <v>251967.86000000002</v>
      </c>
      <c r="P24" s="15">
        <v>233807.79</v>
      </c>
      <c r="Q24" s="50">
        <v>2962018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hidden="1" outlineLevel="1" x14ac:dyDescent="0.25">
      <c r="A25" s="15" t="s">
        <v>1108</v>
      </c>
      <c r="B25" s="12" t="s">
        <v>1109</v>
      </c>
      <c r="C25" s="13" t="s">
        <v>1110</v>
      </c>
      <c r="D25" s="50"/>
      <c r="E25" s="15">
        <v>351620.47000000003</v>
      </c>
      <c r="F25" s="15">
        <v>262502.78999999998</v>
      </c>
      <c r="G25" s="15">
        <v>334469.68</v>
      </c>
      <c r="H25" s="15">
        <v>335822.87</v>
      </c>
      <c r="I25" s="15">
        <v>329843.38</v>
      </c>
      <c r="J25" s="15">
        <v>346849.8</v>
      </c>
      <c r="K25" s="15">
        <v>308330.35000000003</v>
      </c>
      <c r="L25" s="15">
        <v>313011.65000000002</v>
      </c>
      <c r="M25" s="15">
        <v>308706.81</v>
      </c>
      <c r="N25" s="15">
        <v>423159.04000000004</v>
      </c>
      <c r="O25" s="15">
        <v>406710.39</v>
      </c>
      <c r="P25" s="15">
        <v>404877.45</v>
      </c>
      <c r="Q25" s="50">
        <v>4125904.68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hidden="1" outlineLevel="1" x14ac:dyDescent="0.25">
      <c r="A26" s="15" t="s">
        <v>1111</v>
      </c>
      <c r="B26" s="12" t="s">
        <v>1112</v>
      </c>
      <c r="C26" s="13" t="s">
        <v>1113</v>
      </c>
      <c r="D26" s="50"/>
      <c r="E26" s="15">
        <v>14345.42</v>
      </c>
      <c r="F26" s="15">
        <v>10033.35</v>
      </c>
      <c r="G26" s="15">
        <v>13648.42</v>
      </c>
      <c r="H26" s="15">
        <v>16825.580000000002</v>
      </c>
      <c r="I26" s="15">
        <v>16194.5</v>
      </c>
      <c r="J26" s="15">
        <v>13755.85</v>
      </c>
      <c r="K26" s="15">
        <v>13685.550000000001</v>
      </c>
      <c r="L26" s="15">
        <v>21716.79</v>
      </c>
      <c r="M26" s="15">
        <v>14418.69</v>
      </c>
      <c r="N26" s="15">
        <v>14010.42</v>
      </c>
      <c r="O26" s="15">
        <v>16237.210000000001</v>
      </c>
      <c r="P26" s="15">
        <v>14884.960000000001</v>
      </c>
      <c r="Q26" s="50">
        <v>179756.74000000002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hidden="1" outlineLevel="1" x14ac:dyDescent="0.25">
      <c r="A27" s="15" t="s">
        <v>1114</v>
      </c>
      <c r="B27" s="12" t="s">
        <v>1115</v>
      </c>
      <c r="C27" s="13" t="s">
        <v>1116</v>
      </c>
      <c r="D27" s="50"/>
      <c r="E27" s="15">
        <v>46272.33</v>
      </c>
      <c r="F27" s="15">
        <v>29788.240000000002</v>
      </c>
      <c r="G27" s="15">
        <v>22317.8</v>
      </c>
      <c r="H27" s="15">
        <v>25201.89</v>
      </c>
      <c r="I27" s="15">
        <v>21969.55</v>
      </c>
      <c r="J27" s="15">
        <v>40342.85</v>
      </c>
      <c r="K27" s="15">
        <v>13670.34</v>
      </c>
      <c r="L27" s="15">
        <v>26713.68</v>
      </c>
      <c r="M27" s="15">
        <v>31338.850000000002</v>
      </c>
      <c r="N27" s="15">
        <v>30990.41</v>
      </c>
      <c r="O27" s="15">
        <v>16502.78</v>
      </c>
      <c r="P27" s="15">
        <v>43348.33</v>
      </c>
      <c r="Q27" s="50">
        <v>348457.05</v>
      </c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hidden="1" outlineLevel="1" x14ac:dyDescent="0.25">
      <c r="A28" s="15" t="s">
        <v>1117</v>
      </c>
      <c r="B28" s="12" t="s">
        <v>1118</v>
      </c>
      <c r="C28" s="13" t="s">
        <v>1119</v>
      </c>
      <c r="D28" s="50"/>
      <c r="E28" s="15">
        <v>0</v>
      </c>
      <c r="F28" s="15">
        <v>1100.25</v>
      </c>
      <c r="G28" s="15">
        <v>565</v>
      </c>
      <c r="H28" s="15">
        <v>0</v>
      </c>
      <c r="I28" s="15">
        <v>0</v>
      </c>
      <c r="J28" s="15">
        <v>1620</v>
      </c>
      <c r="K28" s="15">
        <v>1185</v>
      </c>
      <c r="L28" s="15">
        <v>630</v>
      </c>
      <c r="M28" s="15">
        <v>405</v>
      </c>
      <c r="N28" s="15">
        <v>5529.82</v>
      </c>
      <c r="O28" s="15">
        <v>270</v>
      </c>
      <c r="P28" s="15">
        <v>540</v>
      </c>
      <c r="Q28" s="50">
        <v>11845.07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 hidden="1" outlineLevel="1" x14ac:dyDescent="0.25">
      <c r="A29" s="15" t="s">
        <v>1120</v>
      </c>
      <c r="B29" s="12" t="s">
        <v>1121</v>
      </c>
      <c r="C29" s="13" t="s">
        <v>1122</v>
      </c>
      <c r="D29" s="50"/>
      <c r="E29" s="15">
        <v>4961.6000000000004</v>
      </c>
      <c r="F29" s="15">
        <v>3433.78</v>
      </c>
      <c r="G29" s="15">
        <v>959.92000000000007</v>
      </c>
      <c r="H29" s="15">
        <v>3303.8</v>
      </c>
      <c r="I29" s="15">
        <v>2162.08</v>
      </c>
      <c r="J29" s="15">
        <v>3436.2000000000003</v>
      </c>
      <c r="K29" s="15">
        <v>1879.16</v>
      </c>
      <c r="L29" s="15">
        <v>1407.17</v>
      </c>
      <c r="M29" s="15">
        <v>2728.04</v>
      </c>
      <c r="N29" s="15">
        <v>2165.08</v>
      </c>
      <c r="O29" s="15">
        <v>3184.79</v>
      </c>
      <c r="P29" s="15">
        <v>2221.7000000000003</v>
      </c>
      <c r="Q29" s="50">
        <v>31843.32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hidden="1" outlineLevel="1" x14ac:dyDescent="0.25">
      <c r="A30" s="15" t="s">
        <v>1123</v>
      </c>
      <c r="B30" s="12" t="s">
        <v>1124</v>
      </c>
      <c r="C30" s="13" t="s">
        <v>1125</v>
      </c>
      <c r="D30" s="50"/>
      <c r="E30" s="15">
        <v>2483</v>
      </c>
      <c r="F30" s="15">
        <v>2351</v>
      </c>
      <c r="G30" s="15">
        <v>3403</v>
      </c>
      <c r="H30" s="15">
        <v>3276</v>
      </c>
      <c r="I30" s="15">
        <v>3715</v>
      </c>
      <c r="J30" s="15">
        <v>3279</v>
      </c>
      <c r="K30" s="15">
        <v>2565</v>
      </c>
      <c r="L30" s="15">
        <v>2918</v>
      </c>
      <c r="M30" s="15">
        <v>2639</v>
      </c>
      <c r="N30" s="15">
        <v>1891</v>
      </c>
      <c r="O30" s="15">
        <v>2112</v>
      </c>
      <c r="P30" s="15">
        <v>1980.5</v>
      </c>
      <c r="Q30" s="50">
        <v>32612.5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 hidden="1" outlineLevel="1" x14ac:dyDescent="0.25">
      <c r="A31" s="15" t="s">
        <v>1126</v>
      </c>
      <c r="B31" s="12" t="s">
        <v>1127</v>
      </c>
      <c r="C31" s="13" t="s">
        <v>1128</v>
      </c>
      <c r="D31" s="50"/>
      <c r="E31" s="15">
        <v>12337</v>
      </c>
      <c r="F31" s="15">
        <v>16506.5</v>
      </c>
      <c r="G31" s="15">
        <v>14093.74</v>
      </c>
      <c r="H31" s="15">
        <v>24772.93</v>
      </c>
      <c r="I31" s="15">
        <v>15968.970000000001</v>
      </c>
      <c r="J31" s="15">
        <v>14549.29</v>
      </c>
      <c r="K31" s="15">
        <v>15173.720000000001</v>
      </c>
      <c r="L31" s="15">
        <v>16572.57</v>
      </c>
      <c r="M31" s="15">
        <v>13091.54</v>
      </c>
      <c r="N31" s="15">
        <v>14264.69</v>
      </c>
      <c r="O31" s="15">
        <v>15072.7</v>
      </c>
      <c r="P31" s="15">
        <v>18208.11</v>
      </c>
      <c r="Q31" s="50">
        <v>190611.75999999998</v>
      </c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hidden="1" outlineLevel="1" x14ac:dyDescent="0.25">
      <c r="A32" s="15" t="s">
        <v>1129</v>
      </c>
      <c r="B32" s="12" t="s">
        <v>1130</v>
      </c>
      <c r="C32" s="13" t="s">
        <v>1131</v>
      </c>
      <c r="D32" s="50"/>
      <c r="E32" s="15">
        <v>3746</v>
      </c>
      <c r="F32" s="15">
        <v>2144.4</v>
      </c>
      <c r="G32" s="15">
        <v>1587.5</v>
      </c>
      <c r="H32" s="15">
        <v>1828.05</v>
      </c>
      <c r="I32" s="15">
        <v>543.36</v>
      </c>
      <c r="J32" s="15">
        <v>3339.35</v>
      </c>
      <c r="K32" s="15">
        <v>629.63</v>
      </c>
      <c r="L32" s="15">
        <v>571.28</v>
      </c>
      <c r="M32" s="15">
        <v>589.27</v>
      </c>
      <c r="N32" s="15">
        <v>719.97</v>
      </c>
      <c r="O32" s="15">
        <v>668.68000000000006</v>
      </c>
      <c r="P32" s="15">
        <v>862.45</v>
      </c>
      <c r="Q32" s="50">
        <v>17229.939999999999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hidden="1" outlineLevel="1" x14ac:dyDescent="0.25">
      <c r="A33" s="15" t="s">
        <v>1132</v>
      </c>
      <c r="B33" s="12" t="s">
        <v>1133</v>
      </c>
      <c r="C33" s="13" t="s">
        <v>1134</v>
      </c>
      <c r="D33" s="50"/>
      <c r="E33" s="15">
        <v>53641.29</v>
      </c>
      <c r="F33" s="15">
        <v>52781.65</v>
      </c>
      <c r="G33" s="15">
        <v>54667.93</v>
      </c>
      <c r="H33" s="15">
        <v>70373.7</v>
      </c>
      <c r="I33" s="15">
        <v>54447.450000000004</v>
      </c>
      <c r="J33" s="15">
        <v>72660.160000000003</v>
      </c>
      <c r="K33" s="15">
        <v>91883.040000000008</v>
      </c>
      <c r="L33" s="15">
        <v>104944.18000000001</v>
      </c>
      <c r="M33" s="15">
        <v>66041.440000000002</v>
      </c>
      <c r="N33" s="15">
        <v>94388.88</v>
      </c>
      <c r="O33" s="15">
        <v>148055.94</v>
      </c>
      <c r="P33" s="15">
        <v>115250.5</v>
      </c>
      <c r="Q33" s="50">
        <v>979136.15999999992</v>
      </c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idden="1" outlineLevel="1" x14ac:dyDescent="0.25">
      <c r="A34" s="15" t="s">
        <v>1135</v>
      </c>
      <c r="B34" s="12" t="s">
        <v>1136</v>
      </c>
      <c r="C34" s="13" t="s">
        <v>1137</v>
      </c>
      <c r="D34" s="50"/>
      <c r="E34" s="15">
        <v>-3511.83</v>
      </c>
      <c r="F34" s="15">
        <v>-910.23</v>
      </c>
      <c r="G34" s="15">
        <v>-840.72</v>
      </c>
      <c r="H34" s="15">
        <v>-512.93000000000006</v>
      </c>
      <c r="I34" s="15">
        <v>-4051.9300000000003</v>
      </c>
      <c r="J34" s="15">
        <v>-3841.11</v>
      </c>
      <c r="K34" s="15">
        <v>-1234.92</v>
      </c>
      <c r="L34" s="15">
        <v>-1455.95</v>
      </c>
      <c r="M34" s="15">
        <v>-349.38</v>
      </c>
      <c r="N34" s="15">
        <v>-2157.84</v>
      </c>
      <c r="O34" s="15">
        <v>-1085.93</v>
      </c>
      <c r="P34" s="15">
        <v>-3427.92</v>
      </c>
      <c r="Q34" s="50">
        <v>-23380.690000000002</v>
      </c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hidden="1" outlineLevel="1" x14ac:dyDescent="0.25">
      <c r="A35" s="15" t="s">
        <v>1138</v>
      </c>
      <c r="B35" s="12" t="s">
        <v>1139</v>
      </c>
      <c r="C35" s="13" t="s">
        <v>1140</v>
      </c>
      <c r="D35" s="50"/>
      <c r="E35" s="15">
        <v>-34726.58</v>
      </c>
      <c r="F35" s="15">
        <v>-17450.420000000002</v>
      </c>
      <c r="G35" s="15">
        <v>5859.1</v>
      </c>
      <c r="H35" s="15">
        <v>-9051.43</v>
      </c>
      <c r="I35" s="15">
        <v>-28117.11</v>
      </c>
      <c r="J35" s="15">
        <v>-26822.670000000002</v>
      </c>
      <c r="K35" s="15">
        <v>-59256.61</v>
      </c>
      <c r="L35" s="15">
        <v>-54632.99</v>
      </c>
      <c r="M35" s="15">
        <v>-46045.770000000004</v>
      </c>
      <c r="N35" s="15">
        <v>-52407.62</v>
      </c>
      <c r="O35" s="15">
        <v>-93188.67</v>
      </c>
      <c r="P35" s="15">
        <v>-85130.11</v>
      </c>
      <c r="Q35" s="50">
        <v>-500970.88</v>
      </c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collapsed="1" x14ac:dyDescent="0.25">
      <c r="A36" s="58" t="s">
        <v>1141</v>
      </c>
      <c r="B36" s="29" t="s">
        <v>1142</v>
      </c>
      <c r="C36" s="30"/>
      <c r="D36" s="58"/>
      <c r="E36" s="58">
        <v>12775189.699999999</v>
      </c>
      <c r="F36" s="58">
        <v>11207419.089999998</v>
      </c>
      <c r="G36" s="58">
        <v>12907233.17</v>
      </c>
      <c r="H36" s="58">
        <v>12406326.35</v>
      </c>
      <c r="I36" s="58">
        <v>12870474.459999999</v>
      </c>
      <c r="J36" s="58">
        <v>12561443.290000001</v>
      </c>
      <c r="K36" s="58">
        <v>12698219.700000003</v>
      </c>
      <c r="L36" s="58">
        <v>13160750.209999997</v>
      </c>
      <c r="M36" s="58">
        <v>12749335.74</v>
      </c>
      <c r="N36" s="58">
        <v>13263156.440000001</v>
      </c>
      <c r="O36" s="58">
        <v>12951707.98</v>
      </c>
      <c r="P36" s="58">
        <v>13376280.25</v>
      </c>
      <c r="Q36" s="58">
        <v>152927536.37999988</v>
      </c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x14ac:dyDescent="0.25">
      <c r="A37" s="58" t="s">
        <v>1143</v>
      </c>
      <c r="B37" s="29" t="s">
        <v>1144</v>
      </c>
      <c r="C37" s="30"/>
      <c r="D37" s="58"/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58">
        <v>0</v>
      </c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x14ac:dyDescent="0.25">
      <c r="A38" s="59" t="s">
        <v>1145</v>
      </c>
      <c r="B38" s="60" t="s">
        <v>1146</v>
      </c>
      <c r="C38" s="30"/>
      <c r="D38" s="61"/>
      <c r="E38" s="59">
        <v>12775189.700000001</v>
      </c>
      <c r="F38" s="59">
        <v>11207419.09</v>
      </c>
      <c r="G38" s="59">
        <v>12907233.17</v>
      </c>
      <c r="H38" s="59">
        <v>12406326.35</v>
      </c>
      <c r="I38" s="59">
        <v>12870474.460000001</v>
      </c>
      <c r="J38" s="59">
        <v>12561443.289999999</v>
      </c>
      <c r="K38" s="59">
        <v>12698219.700000001</v>
      </c>
      <c r="L38" s="59">
        <v>13160750.210000001</v>
      </c>
      <c r="M38" s="59">
        <v>12749335.74</v>
      </c>
      <c r="N38" s="59">
        <v>13263156.439999999</v>
      </c>
      <c r="O38" s="59">
        <v>12951707.98</v>
      </c>
      <c r="P38" s="59">
        <v>13376280.25</v>
      </c>
      <c r="Q38" s="59">
        <v>152927536.38000003</v>
      </c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hidden="1" outlineLevel="1" x14ac:dyDescent="0.25">
      <c r="A39" s="15" t="s">
        <v>1147</v>
      </c>
      <c r="B39" s="12" t="s">
        <v>1148</v>
      </c>
      <c r="C39" s="13" t="s">
        <v>1149</v>
      </c>
      <c r="D39" s="50"/>
      <c r="E39" s="15">
        <v>-304189.97000000003</v>
      </c>
      <c r="F39" s="15">
        <v>-202434.38</v>
      </c>
      <c r="G39" s="15">
        <v>-192192.30000000002</v>
      </c>
      <c r="H39" s="15">
        <v>-290253.67</v>
      </c>
      <c r="I39" s="15">
        <v>-309393.66000000003</v>
      </c>
      <c r="J39" s="15">
        <v>-319707.74</v>
      </c>
      <c r="K39" s="15">
        <v>-170226.96</v>
      </c>
      <c r="L39" s="15">
        <v>-264941.13</v>
      </c>
      <c r="M39" s="15">
        <v>-245723.17</v>
      </c>
      <c r="N39" s="15">
        <v>-87773.85</v>
      </c>
      <c r="O39" s="15">
        <v>-534929.01</v>
      </c>
      <c r="P39" s="15">
        <v>-393692.60000000003</v>
      </c>
      <c r="Q39" s="50">
        <v>-3315458.44</v>
      </c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hidden="1" outlineLevel="1" x14ac:dyDescent="0.25">
      <c r="A40" s="15" t="s">
        <v>1150</v>
      </c>
      <c r="B40" s="12" t="s">
        <v>1151</v>
      </c>
      <c r="C40" s="13" t="s">
        <v>1152</v>
      </c>
      <c r="D40" s="50"/>
      <c r="E40" s="15">
        <v>1285520.33</v>
      </c>
      <c r="F40" s="15">
        <v>1303927.28</v>
      </c>
      <c r="G40" s="15">
        <v>1228812.19</v>
      </c>
      <c r="H40" s="15">
        <v>877956.55</v>
      </c>
      <c r="I40" s="15">
        <v>1467898.83</v>
      </c>
      <c r="J40" s="15">
        <v>1154908.29</v>
      </c>
      <c r="K40" s="15">
        <v>1286049.04</v>
      </c>
      <c r="L40" s="15">
        <v>1185577.79</v>
      </c>
      <c r="M40" s="15">
        <v>1350718.76</v>
      </c>
      <c r="N40" s="15">
        <v>1296519.29</v>
      </c>
      <c r="O40" s="15">
        <v>1152448.55</v>
      </c>
      <c r="P40" s="15">
        <v>1345048.98</v>
      </c>
      <c r="Q40" s="50">
        <v>14935385.880000003</v>
      </c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 hidden="1" outlineLevel="1" x14ac:dyDescent="0.25">
      <c r="A41" s="15" t="s">
        <v>1153</v>
      </c>
      <c r="B41" s="12" t="s">
        <v>1154</v>
      </c>
      <c r="C41" s="13" t="s">
        <v>1155</v>
      </c>
      <c r="D41" s="50"/>
      <c r="E41" s="15">
        <v>-96923.3</v>
      </c>
      <c r="F41" s="15">
        <v>-110972.48</v>
      </c>
      <c r="G41" s="15">
        <v>-121308.57</v>
      </c>
      <c r="H41" s="15">
        <v>-110337.63</v>
      </c>
      <c r="I41" s="15">
        <v>-205944.37</v>
      </c>
      <c r="J41" s="15">
        <v>-147503.49</v>
      </c>
      <c r="K41" s="15">
        <v>-119811.59</v>
      </c>
      <c r="L41" s="15">
        <v>-94998.28</v>
      </c>
      <c r="M41" s="15">
        <v>-60784.69</v>
      </c>
      <c r="N41" s="15">
        <v>-27482.720000000001</v>
      </c>
      <c r="O41" s="15">
        <v>-354738.01</v>
      </c>
      <c r="P41" s="15">
        <v>-116864</v>
      </c>
      <c r="Q41" s="50">
        <v>-1567669.13</v>
      </c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hidden="1" outlineLevel="1" x14ac:dyDescent="0.25">
      <c r="A42" s="15" t="s">
        <v>1156</v>
      </c>
      <c r="B42" s="12" t="s">
        <v>1157</v>
      </c>
      <c r="C42" s="13" t="s">
        <v>1158</v>
      </c>
      <c r="D42" s="50"/>
      <c r="E42" s="15">
        <v>98931.540000000008</v>
      </c>
      <c r="F42" s="15">
        <v>116429.96</v>
      </c>
      <c r="G42" s="15">
        <v>133709.18</v>
      </c>
      <c r="H42" s="15">
        <v>99094.34</v>
      </c>
      <c r="I42" s="15">
        <v>77918.95</v>
      </c>
      <c r="J42" s="15">
        <v>-70064.37</v>
      </c>
      <c r="K42" s="15">
        <v>79639.53</v>
      </c>
      <c r="L42" s="15">
        <v>112447.72</v>
      </c>
      <c r="M42" s="15">
        <v>67625.69</v>
      </c>
      <c r="N42" s="15">
        <v>88956.64</v>
      </c>
      <c r="O42" s="15">
        <v>113150.5</v>
      </c>
      <c r="P42" s="15">
        <v>100743.75</v>
      </c>
      <c r="Q42" s="50">
        <v>1018583.4299999999</v>
      </c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 hidden="1" outlineLevel="1" x14ac:dyDescent="0.25">
      <c r="A43" s="15" t="s">
        <v>1159</v>
      </c>
      <c r="B43" s="12" t="s">
        <v>1160</v>
      </c>
      <c r="C43" s="13" t="s">
        <v>1161</v>
      </c>
      <c r="D43" s="50"/>
      <c r="E43" s="15">
        <v>58786.97</v>
      </c>
      <c r="F43" s="15">
        <v>54419.99</v>
      </c>
      <c r="G43" s="15">
        <v>83367.540000000008</v>
      </c>
      <c r="H43" s="15">
        <v>93924.22</v>
      </c>
      <c r="I43" s="15">
        <v>83019.960000000006</v>
      </c>
      <c r="J43" s="15">
        <v>70532.210000000006</v>
      </c>
      <c r="K43" s="15">
        <v>102157.12</v>
      </c>
      <c r="L43" s="15">
        <v>97019.13</v>
      </c>
      <c r="M43" s="15">
        <v>104238.36</v>
      </c>
      <c r="N43" s="15">
        <v>106514.13</v>
      </c>
      <c r="O43" s="15">
        <v>115598.52</v>
      </c>
      <c r="P43" s="15">
        <v>69809.06</v>
      </c>
      <c r="Q43" s="50">
        <v>1039387.21</v>
      </c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 hidden="1" outlineLevel="1" x14ac:dyDescent="0.25">
      <c r="A44" s="15" t="s">
        <v>1162</v>
      </c>
      <c r="B44" s="12" t="s">
        <v>1163</v>
      </c>
      <c r="C44" s="13" t="s">
        <v>1164</v>
      </c>
      <c r="D44" s="50"/>
      <c r="E44" s="15">
        <v>2356081.2400000002</v>
      </c>
      <c r="F44" s="15">
        <v>1742081.96</v>
      </c>
      <c r="G44" s="15">
        <v>2132364.38</v>
      </c>
      <c r="H44" s="15">
        <v>2069740.35</v>
      </c>
      <c r="I44" s="15">
        <v>2126166.0299999998</v>
      </c>
      <c r="J44" s="15">
        <v>2111921.37</v>
      </c>
      <c r="K44" s="15">
        <v>1665115.6600000001</v>
      </c>
      <c r="L44" s="15">
        <v>1967937.97</v>
      </c>
      <c r="M44" s="15">
        <v>1948953.04</v>
      </c>
      <c r="N44" s="15">
        <v>1823754.02</v>
      </c>
      <c r="O44" s="15">
        <v>2003213.2</v>
      </c>
      <c r="P44" s="15">
        <v>1977887.01</v>
      </c>
      <c r="Q44" s="50">
        <v>23925216.23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 hidden="1" outlineLevel="1" x14ac:dyDescent="0.25">
      <c r="A45" s="15" t="s">
        <v>1165</v>
      </c>
      <c r="B45" s="12" t="s">
        <v>1166</v>
      </c>
      <c r="C45" s="13" t="s">
        <v>1167</v>
      </c>
      <c r="D45" s="50"/>
      <c r="E45" s="15">
        <v>699798.23</v>
      </c>
      <c r="F45" s="15">
        <v>778565.9</v>
      </c>
      <c r="G45" s="15">
        <v>950043.58000000007</v>
      </c>
      <c r="H45" s="15">
        <v>953272.46</v>
      </c>
      <c r="I45" s="15">
        <v>960141.84</v>
      </c>
      <c r="J45" s="15">
        <v>817483.85</v>
      </c>
      <c r="K45" s="15">
        <v>820387.15</v>
      </c>
      <c r="L45" s="15">
        <v>745198.68</v>
      </c>
      <c r="M45" s="15">
        <v>739787.28</v>
      </c>
      <c r="N45" s="15">
        <v>980639.81</v>
      </c>
      <c r="O45" s="15">
        <v>943233.58000000007</v>
      </c>
      <c r="P45" s="15">
        <v>1001196.31</v>
      </c>
      <c r="Q45" s="50">
        <v>10389748.67</v>
      </c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 hidden="1" outlineLevel="1" x14ac:dyDescent="0.25">
      <c r="A46" s="15" t="s">
        <v>1168</v>
      </c>
      <c r="B46" s="12" t="s">
        <v>1169</v>
      </c>
      <c r="C46" s="13" t="s">
        <v>1170</v>
      </c>
      <c r="D46" s="50"/>
      <c r="E46" s="15">
        <v>729629.47</v>
      </c>
      <c r="F46" s="15">
        <v>653997.89</v>
      </c>
      <c r="G46" s="15">
        <v>752682.91</v>
      </c>
      <c r="H46" s="15">
        <v>545954.9</v>
      </c>
      <c r="I46" s="15">
        <v>625246.95000000007</v>
      </c>
      <c r="J46" s="15">
        <v>687690.51</v>
      </c>
      <c r="K46" s="15">
        <v>691549.9</v>
      </c>
      <c r="L46" s="15">
        <v>812522.77</v>
      </c>
      <c r="M46" s="15">
        <v>731407.74</v>
      </c>
      <c r="N46" s="15">
        <v>713897.25</v>
      </c>
      <c r="O46" s="15">
        <v>679725.89</v>
      </c>
      <c r="P46" s="15">
        <v>631023.99</v>
      </c>
      <c r="Q46" s="50">
        <v>8255330.1700000009</v>
      </c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 hidden="1" outlineLevel="1" x14ac:dyDescent="0.25">
      <c r="A47" s="15" t="s">
        <v>1171</v>
      </c>
      <c r="B47" s="12" t="s">
        <v>1172</v>
      </c>
      <c r="C47" s="13" t="s">
        <v>1173</v>
      </c>
      <c r="D47" s="50"/>
      <c r="E47" s="15">
        <v>-18149.45</v>
      </c>
      <c r="F47" s="15">
        <v>-36124.620000000003</v>
      </c>
      <c r="G47" s="15">
        <v>10624.64</v>
      </c>
      <c r="H47" s="15">
        <v>14101.7</v>
      </c>
      <c r="I47" s="15">
        <v>8875.49</v>
      </c>
      <c r="J47" s="15">
        <v>10154.35</v>
      </c>
      <c r="K47" s="15">
        <v>15378.9</v>
      </c>
      <c r="L47" s="15">
        <v>21270.84</v>
      </c>
      <c r="M47" s="15">
        <v>15844.08</v>
      </c>
      <c r="N47" s="15">
        <v>16227.49</v>
      </c>
      <c r="O47" s="15">
        <v>7351.89</v>
      </c>
      <c r="P47" s="15">
        <v>8254.15</v>
      </c>
      <c r="Q47" s="50">
        <v>73809.460000000006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 hidden="1" outlineLevel="1" x14ac:dyDescent="0.25">
      <c r="A48" s="15" t="s">
        <v>1174</v>
      </c>
      <c r="B48" s="12" t="s">
        <v>1175</v>
      </c>
      <c r="C48" s="13" t="s">
        <v>1176</v>
      </c>
      <c r="D48" s="50"/>
      <c r="E48" s="15">
        <v>2709.06</v>
      </c>
      <c r="F48" s="15">
        <v>50513.04</v>
      </c>
      <c r="G48" s="15">
        <v>9211.43</v>
      </c>
      <c r="H48" s="15">
        <v>2997.32</v>
      </c>
      <c r="I48" s="15">
        <v>2794.96</v>
      </c>
      <c r="J48" s="15">
        <v>15273.15</v>
      </c>
      <c r="K48" s="15">
        <v>21145.56</v>
      </c>
      <c r="L48" s="15">
        <v>9211.02</v>
      </c>
      <c r="M48" s="15">
        <v>5727.92</v>
      </c>
      <c r="N48" s="15">
        <v>13726.15</v>
      </c>
      <c r="O48" s="15">
        <v>10950.800000000001</v>
      </c>
      <c r="P48" s="15">
        <v>8222.41</v>
      </c>
      <c r="Q48" s="50">
        <v>152482.82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 hidden="1" outlineLevel="1" x14ac:dyDescent="0.25">
      <c r="A49" s="15" t="s">
        <v>1177</v>
      </c>
      <c r="B49" s="12" t="s">
        <v>1178</v>
      </c>
      <c r="C49" s="13" t="s">
        <v>1179</v>
      </c>
      <c r="D49" s="50"/>
      <c r="E49" s="15">
        <v>128453.98</v>
      </c>
      <c r="F49" s="15">
        <v>103325.3</v>
      </c>
      <c r="G49" s="15">
        <v>59797.98</v>
      </c>
      <c r="H49" s="15">
        <v>36445.360000000001</v>
      </c>
      <c r="I49" s="15">
        <v>48258.28</v>
      </c>
      <c r="J49" s="15">
        <v>36187.040000000001</v>
      </c>
      <c r="K49" s="15">
        <v>25691.940000000002</v>
      </c>
      <c r="L49" s="15">
        <v>62981.86</v>
      </c>
      <c r="M49" s="15">
        <v>39558.78</v>
      </c>
      <c r="N49" s="15">
        <v>81542.570000000007</v>
      </c>
      <c r="O49" s="15">
        <v>57631.040000000001</v>
      </c>
      <c r="P49" s="15">
        <v>74234.98</v>
      </c>
      <c r="Q49" s="50">
        <v>754109.11</v>
      </c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collapsed="1" x14ac:dyDescent="0.25">
      <c r="A50" s="58" t="s">
        <v>1180</v>
      </c>
      <c r="B50" s="29" t="s">
        <v>1181</v>
      </c>
      <c r="C50" s="30"/>
      <c r="D50" s="58"/>
      <c r="E50" s="58">
        <v>4940648.0999999996</v>
      </c>
      <c r="F50" s="58">
        <v>4453729.84</v>
      </c>
      <c r="G50" s="58">
        <v>5047112.9600000009</v>
      </c>
      <c r="H50" s="58">
        <v>4292895.9000000004</v>
      </c>
      <c r="I50" s="58">
        <v>4884983.26</v>
      </c>
      <c r="J50" s="58">
        <v>4366875.17</v>
      </c>
      <c r="K50" s="58">
        <v>4417076.2500000009</v>
      </c>
      <c r="L50" s="58">
        <v>4654228.37</v>
      </c>
      <c r="M50" s="58">
        <v>4697353.790000001</v>
      </c>
      <c r="N50" s="58">
        <v>5006520.78</v>
      </c>
      <c r="O50" s="58">
        <v>4193636.95</v>
      </c>
      <c r="P50" s="58">
        <v>4705864.0399999991</v>
      </c>
      <c r="Q50" s="58">
        <v>55660925.410000011</v>
      </c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x14ac:dyDescent="0.25">
      <c r="A51" s="58" t="s">
        <v>1182</v>
      </c>
      <c r="B51" s="29" t="s">
        <v>1183</v>
      </c>
      <c r="C51" s="30"/>
      <c r="D51" s="58"/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58">
        <v>0</v>
      </c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x14ac:dyDescent="0.25">
      <c r="A52" s="58" t="s">
        <v>1184</v>
      </c>
      <c r="B52" s="29" t="s">
        <v>1185</v>
      </c>
      <c r="C52" s="30"/>
      <c r="D52" s="58"/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 collapsed="1" x14ac:dyDescent="0.25">
      <c r="A53" s="58" t="s">
        <v>1186</v>
      </c>
      <c r="B53" s="29" t="s">
        <v>1187</v>
      </c>
      <c r="C53" s="30"/>
      <c r="D53" s="58"/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58">
        <v>0</v>
      </c>
      <c r="Q53" s="58">
        <v>0</v>
      </c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 hidden="1" outlineLevel="1" x14ac:dyDescent="0.25">
      <c r="A54" s="15" t="s">
        <v>1188</v>
      </c>
      <c r="B54" s="12" t="s">
        <v>1189</v>
      </c>
      <c r="C54" s="13" t="s">
        <v>1190</v>
      </c>
      <c r="D54" s="50"/>
      <c r="E54" s="15">
        <v>18209.060000000001</v>
      </c>
      <c r="F54" s="15">
        <v>10092.200000000001</v>
      </c>
      <c r="G54" s="15">
        <v>42841.5</v>
      </c>
      <c r="H54" s="15">
        <v>28796.9</v>
      </c>
      <c r="I54" s="15">
        <v>33020.47</v>
      </c>
      <c r="J54" s="15">
        <v>75946.650000000009</v>
      </c>
      <c r="K54" s="15">
        <v>9610</v>
      </c>
      <c r="L54" s="15">
        <v>21723.25</v>
      </c>
      <c r="M54" s="15">
        <v>-3183.9900000000002</v>
      </c>
      <c r="N54" s="15">
        <v>17904.420000000002</v>
      </c>
      <c r="O54" s="15">
        <v>27622.190000000002</v>
      </c>
      <c r="P54" s="15">
        <v>15768.59</v>
      </c>
      <c r="Q54" s="50">
        <v>298351.24000000005</v>
      </c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 collapsed="1" x14ac:dyDescent="0.25">
      <c r="A55" s="58" t="s">
        <v>1191</v>
      </c>
      <c r="B55" s="29" t="s">
        <v>1192</v>
      </c>
      <c r="C55" s="26"/>
      <c r="D55" s="58"/>
      <c r="E55" s="58">
        <v>18209.060000000001</v>
      </c>
      <c r="F55" s="58">
        <v>10092.200000000001</v>
      </c>
      <c r="G55" s="58">
        <v>42841.5</v>
      </c>
      <c r="H55" s="58">
        <v>28796.9</v>
      </c>
      <c r="I55" s="58">
        <v>33020.47</v>
      </c>
      <c r="J55" s="58">
        <v>75946.650000000009</v>
      </c>
      <c r="K55" s="58">
        <v>9610</v>
      </c>
      <c r="L55" s="58">
        <v>21723.25</v>
      </c>
      <c r="M55" s="58">
        <v>-3183.9900000000002</v>
      </c>
      <c r="N55" s="58">
        <v>17904.420000000002</v>
      </c>
      <c r="O55" s="58">
        <v>27622.190000000002</v>
      </c>
      <c r="P55" s="58">
        <v>15768.59</v>
      </c>
      <c r="Q55" s="58">
        <v>298351.24000000005</v>
      </c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 hidden="1" outlineLevel="1" x14ac:dyDescent="0.25">
      <c r="A56" s="15" t="s">
        <v>1193</v>
      </c>
      <c r="B56" s="12" t="s">
        <v>1194</v>
      </c>
      <c r="C56" s="13" t="s">
        <v>249</v>
      </c>
      <c r="D56" s="50"/>
      <c r="E56" s="15">
        <v>111161.61</v>
      </c>
      <c r="F56" s="15">
        <v>125652.73</v>
      </c>
      <c r="G56" s="15">
        <v>371065.94</v>
      </c>
      <c r="H56" s="15">
        <v>294204.10000000003</v>
      </c>
      <c r="I56" s="15">
        <v>-6468.39</v>
      </c>
      <c r="J56" s="15">
        <v>-74266.210000000006</v>
      </c>
      <c r="K56" s="15">
        <v>85328.03</v>
      </c>
      <c r="L56" s="15">
        <v>49855.58</v>
      </c>
      <c r="M56" s="15">
        <v>379585.10000000003</v>
      </c>
      <c r="N56" s="15">
        <v>17074.84</v>
      </c>
      <c r="O56" s="15">
        <v>127423</v>
      </c>
      <c r="P56" s="15">
        <v>152011.81</v>
      </c>
      <c r="Q56" s="50">
        <v>1632628.1400000001</v>
      </c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 hidden="1" outlineLevel="1" x14ac:dyDescent="0.25">
      <c r="A57" s="15" t="s">
        <v>1195</v>
      </c>
      <c r="B57" s="12" t="s">
        <v>1196</v>
      </c>
      <c r="C57" s="13" t="s">
        <v>1197</v>
      </c>
      <c r="D57" s="50"/>
      <c r="E57" s="15">
        <v>0</v>
      </c>
      <c r="F57" s="15">
        <v>0</v>
      </c>
      <c r="G57" s="15">
        <v>0</v>
      </c>
      <c r="H57" s="15">
        <v>0</v>
      </c>
      <c r="I57" s="15">
        <v>159001.51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50">
        <v>159001.51</v>
      </c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 hidden="1" outlineLevel="1" x14ac:dyDescent="0.25">
      <c r="A58" s="15" t="s">
        <v>1198</v>
      </c>
      <c r="B58" s="12" t="s">
        <v>1199</v>
      </c>
      <c r="C58" s="13" t="s">
        <v>1200</v>
      </c>
      <c r="D58" s="50"/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-26506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50">
        <v>-26506</v>
      </c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 collapsed="1" x14ac:dyDescent="0.25">
      <c r="A59" s="58" t="s">
        <v>1201</v>
      </c>
      <c r="B59" s="29" t="s">
        <v>1202</v>
      </c>
      <c r="C59" s="26"/>
      <c r="D59" s="58"/>
      <c r="E59" s="58">
        <v>111161.61</v>
      </c>
      <c r="F59" s="58">
        <v>125652.73</v>
      </c>
      <c r="G59" s="58">
        <v>371065.94</v>
      </c>
      <c r="H59" s="58">
        <v>294204.10000000003</v>
      </c>
      <c r="I59" s="58">
        <v>152533.12</v>
      </c>
      <c r="J59" s="58">
        <v>-100772.21</v>
      </c>
      <c r="K59" s="58">
        <v>85328.03</v>
      </c>
      <c r="L59" s="58">
        <v>49855.58</v>
      </c>
      <c r="M59" s="58">
        <v>379585.10000000003</v>
      </c>
      <c r="N59" s="58">
        <v>17074.84</v>
      </c>
      <c r="O59" s="58">
        <v>127423</v>
      </c>
      <c r="P59" s="58">
        <v>152011.81</v>
      </c>
      <c r="Q59" s="58">
        <v>1765123.6500000004</v>
      </c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 s="20" customFormat="1" x14ac:dyDescent="0.25">
      <c r="A60" s="59" t="s">
        <v>1203</v>
      </c>
      <c r="B60" s="60" t="s">
        <v>1204</v>
      </c>
      <c r="C60" s="26"/>
      <c r="D60" s="59"/>
      <c r="E60" s="59">
        <v>7705170.9299999997</v>
      </c>
      <c r="F60" s="59">
        <v>6617944.3199999994</v>
      </c>
      <c r="G60" s="59">
        <v>7446212.7699999986</v>
      </c>
      <c r="H60" s="59">
        <v>7790429.4499999993</v>
      </c>
      <c r="I60" s="59">
        <v>7799937.6100000013</v>
      </c>
      <c r="J60" s="59">
        <v>8219393.6799999988</v>
      </c>
      <c r="K60" s="59">
        <v>8186205.4199999999</v>
      </c>
      <c r="L60" s="59">
        <v>8434943.0100000016</v>
      </c>
      <c r="M60" s="59">
        <v>7675580.8400000008</v>
      </c>
      <c r="N60" s="59">
        <v>8221656.3999999994</v>
      </c>
      <c r="O60" s="59">
        <v>8603025.839999998</v>
      </c>
      <c r="P60" s="59">
        <v>8502635.8099999987</v>
      </c>
      <c r="Q60" s="59">
        <v>95203136.079999998</v>
      </c>
    </row>
    <row r="61" spans="1:27" x14ac:dyDescent="0.25">
      <c r="A61" s="58" t="s">
        <v>1205</v>
      </c>
      <c r="B61" s="29" t="s">
        <v>1206</v>
      </c>
      <c r="C61" s="30"/>
      <c r="D61" s="58"/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58">
        <v>0</v>
      </c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 hidden="1" outlineLevel="1" x14ac:dyDescent="0.25">
      <c r="A62" s="15" t="s">
        <v>1207</v>
      </c>
      <c r="B62" s="12" t="s">
        <v>1208</v>
      </c>
      <c r="C62" s="13" t="s">
        <v>1209</v>
      </c>
      <c r="D62" s="50"/>
      <c r="E62" s="15">
        <v>25950</v>
      </c>
      <c r="F62" s="15">
        <v>25800</v>
      </c>
      <c r="G62" s="15">
        <v>28910</v>
      </c>
      <c r="H62" s="15">
        <v>36875</v>
      </c>
      <c r="I62" s="15">
        <v>47000</v>
      </c>
      <c r="J62" s="15">
        <v>20100</v>
      </c>
      <c r="K62" s="15">
        <v>22275</v>
      </c>
      <c r="L62" s="15">
        <v>21425</v>
      </c>
      <c r="M62" s="15">
        <v>21600</v>
      </c>
      <c r="N62" s="15">
        <v>28800</v>
      </c>
      <c r="O62" s="15">
        <v>39425</v>
      </c>
      <c r="P62" s="15">
        <v>20350</v>
      </c>
      <c r="Q62" s="50">
        <v>338510</v>
      </c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 collapsed="1" x14ac:dyDescent="0.25">
      <c r="A63" s="58" t="s">
        <v>1210</v>
      </c>
      <c r="B63" s="29" t="s">
        <v>1211</v>
      </c>
      <c r="C63" s="30"/>
      <c r="D63" s="58"/>
      <c r="E63" s="58">
        <v>25950</v>
      </c>
      <c r="F63" s="58">
        <v>25800</v>
      </c>
      <c r="G63" s="58">
        <v>28910</v>
      </c>
      <c r="H63" s="58">
        <v>36875</v>
      </c>
      <c r="I63" s="58">
        <v>47000</v>
      </c>
      <c r="J63" s="58">
        <v>20100</v>
      </c>
      <c r="K63" s="58">
        <v>22275</v>
      </c>
      <c r="L63" s="58">
        <v>21425</v>
      </c>
      <c r="M63" s="58">
        <v>21600</v>
      </c>
      <c r="N63" s="58">
        <v>28800</v>
      </c>
      <c r="O63" s="58">
        <v>39425</v>
      </c>
      <c r="P63" s="58">
        <v>20350</v>
      </c>
      <c r="Q63" s="58">
        <v>338510</v>
      </c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 x14ac:dyDescent="0.25">
      <c r="A64" s="58" t="s">
        <v>1212</v>
      </c>
      <c r="B64" s="29" t="s">
        <v>1213</v>
      </c>
      <c r="C64" s="30"/>
      <c r="D64" s="58"/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58">
        <v>0</v>
      </c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 x14ac:dyDescent="0.25">
      <c r="A65" s="58" t="s">
        <v>1214</v>
      </c>
      <c r="B65" s="29" t="s">
        <v>1215</v>
      </c>
      <c r="C65" s="30"/>
      <c r="D65" s="58"/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58">
        <v>0</v>
      </c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 x14ac:dyDescent="0.25">
      <c r="A66" s="61" t="s">
        <v>1216</v>
      </c>
      <c r="B66" s="32" t="s">
        <v>1217</v>
      </c>
      <c r="C66" s="30"/>
      <c r="D66" s="61"/>
      <c r="E66" s="61">
        <v>25950</v>
      </c>
      <c r="F66" s="61">
        <v>25800</v>
      </c>
      <c r="G66" s="61">
        <v>28910</v>
      </c>
      <c r="H66" s="61">
        <v>36875</v>
      </c>
      <c r="I66" s="61">
        <v>47000</v>
      </c>
      <c r="J66" s="61">
        <v>20100</v>
      </c>
      <c r="K66" s="61">
        <v>22275</v>
      </c>
      <c r="L66" s="61">
        <v>21425</v>
      </c>
      <c r="M66" s="61">
        <v>21600</v>
      </c>
      <c r="N66" s="61">
        <v>28800</v>
      </c>
      <c r="O66" s="61">
        <v>39425</v>
      </c>
      <c r="P66" s="61">
        <v>20350</v>
      </c>
      <c r="Q66" s="61">
        <v>338510</v>
      </c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 hidden="1" outlineLevel="1" x14ac:dyDescent="0.25">
      <c r="A67" s="15" t="s">
        <v>1218</v>
      </c>
      <c r="B67" s="12" t="s">
        <v>1219</v>
      </c>
      <c r="C67" s="13" t="s">
        <v>1220</v>
      </c>
      <c r="D67" s="50"/>
      <c r="E67" s="15">
        <v>66303.360000000001</v>
      </c>
      <c r="F67" s="15">
        <v>180801.07</v>
      </c>
      <c r="G67" s="15">
        <v>124850.09</v>
      </c>
      <c r="H67" s="15">
        <v>43161.38</v>
      </c>
      <c r="I67" s="15">
        <v>51760.73</v>
      </c>
      <c r="J67" s="15">
        <v>57731.53</v>
      </c>
      <c r="K67" s="15">
        <v>48910.51</v>
      </c>
      <c r="L67" s="15">
        <v>52181.89</v>
      </c>
      <c r="M67" s="15">
        <v>12091.16</v>
      </c>
      <c r="N67" s="15">
        <v>23753.79</v>
      </c>
      <c r="O67" s="15">
        <v>17921.37</v>
      </c>
      <c r="P67" s="15">
        <v>87052.74</v>
      </c>
      <c r="Q67" s="50">
        <v>766519.62000000011</v>
      </c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1:27" hidden="1" outlineLevel="1" x14ac:dyDescent="0.25">
      <c r="A68" s="15" t="s">
        <v>1221</v>
      </c>
      <c r="B68" s="12" t="s">
        <v>1222</v>
      </c>
      <c r="C68" s="13" t="s">
        <v>1223</v>
      </c>
      <c r="D68" s="50"/>
      <c r="E68" s="15">
        <v>0</v>
      </c>
      <c r="F68" s="15">
        <v>27924.49</v>
      </c>
      <c r="G68" s="15">
        <v>6126.46</v>
      </c>
      <c r="H68" s="15">
        <v>4912.78</v>
      </c>
      <c r="I68" s="15">
        <v>10372.74</v>
      </c>
      <c r="J68" s="15">
        <v>3439.54</v>
      </c>
      <c r="K68" s="15">
        <v>5359.57</v>
      </c>
      <c r="L68" s="15">
        <v>5512.1500000000005</v>
      </c>
      <c r="M68" s="15">
        <v>6740.51</v>
      </c>
      <c r="N68" s="15">
        <v>13261.83</v>
      </c>
      <c r="O68" s="15">
        <v>7968.77</v>
      </c>
      <c r="P68" s="15">
        <v>7266.33</v>
      </c>
      <c r="Q68" s="50">
        <v>98885.169999999984</v>
      </c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7" collapsed="1" x14ac:dyDescent="0.25">
      <c r="A69" s="58" t="s">
        <v>1224</v>
      </c>
      <c r="B69" s="29" t="s">
        <v>1225</v>
      </c>
      <c r="C69" s="30"/>
      <c r="D69" s="58"/>
      <c r="E69" s="58">
        <v>66303.360000000001</v>
      </c>
      <c r="F69" s="58">
        <v>208725.56</v>
      </c>
      <c r="G69" s="58">
        <v>130976.55</v>
      </c>
      <c r="H69" s="58">
        <v>48074.159999999996</v>
      </c>
      <c r="I69" s="58">
        <v>62133.47</v>
      </c>
      <c r="J69" s="58">
        <v>61171.07</v>
      </c>
      <c r="K69" s="58">
        <v>54270.080000000002</v>
      </c>
      <c r="L69" s="58">
        <v>57694.04</v>
      </c>
      <c r="M69" s="58">
        <v>18831.669999999998</v>
      </c>
      <c r="N69" s="58">
        <v>37015.620000000003</v>
      </c>
      <c r="O69" s="58">
        <v>25890.14</v>
      </c>
      <c r="P69" s="58">
        <v>94319.07</v>
      </c>
      <c r="Q69" s="58">
        <v>865404.79</v>
      </c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7" hidden="1" outlineLevel="1" x14ac:dyDescent="0.25">
      <c r="A70" s="15" t="s">
        <v>1226</v>
      </c>
      <c r="B70" s="12" t="s">
        <v>1227</v>
      </c>
      <c r="C70" s="13" t="s">
        <v>1228</v>
      </c>
      <c r="D70" s="50"/>
      <c r="E70" s="15">
        <v>114799.03</v>
      </c>
      <c r="F70" s="15">
        <v>3365.98</v>
      </c>
      <c r="G70" s="15">
        <v>4108.76</v>
      </c>
      <c r="H70" s="15">
        <v>13627.130000000001</v>
      </c>
      <c r="I70" s="15">
        <v>23512.66</v>
      </c>
      <c r="J70" s="15">
        <v>9546.49</v>
      </c>
      <c r="K70" s="15">
        <v>510</v>
      </c>
      <c r="L70" s="15">
        <v>7431.35</v>
      </c>
      <c r="M70" s="15">
        <v>10081.210000000001</v>
      </c>
      <c r="N70" s="15">
        <v>102604.97</v>
      </c>
      <c r="O70" s="15">
        <v>80727.12</v>
      </c>
      <c r="P70" s="15">
        <v>44831.06</v>
      </c>
      <c r="Q70" s="50">
        <v>415145.76</v>
      </c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27" collapsed="1" x14ac:dyDescent="0.25">
      <c r="A71" s="58" t="s">
        <v>1229</v>
      </c>
      <c r="B71" s="29" t="s">
        <v>1228</v>
      </c>
      <c r="C71" s="30"/>
      <c r="D71" s="58"/>
      <c r="E71" s="58">
        <v>114799.03</v>
      </c>
      <c r="F71" s="58">
        <v>3365.98</v>
      </c>
      <c r="G71" s="58">
        <v>4108.76</v>
      </c>
      <c r="H71" s="58">
        <v>13627.130000000001</v>
      </c>
      <c r="I71" s="58">
        <v>23512.66</v>
      </c>
      <c r="J71" s="58">
        <v>9546.49</v>
      </c>
      <c r="K71" s="58">
        <v>510</v>
      </c>
      <c r="L71" s="58">
        <v>7431.35</v>
      </c>
      <c r="M71" s="58">
        <v>10081.210000000001</v>
      </c>
      <c r="N71" s="58">
        <v>102604.97</v>
      </c>
      <c r="O71" s="58">
        <v>80727.12</v>
      </c>
      <c r="P71" s="58">
        <v>44831.06</v>
      </c>
      <c r="Q71" s="58">
        <v>415145.76</v>
      </c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27" x14ac:dyDescent="0.25">
      <c r="A72" s="58" t="s">
        <v>1230</v>
      </c>
      <c r="B72" s="29" t="s">
        <v>1231</v>
      </c>
      <c r="C72" s="30"/>
      <c r="D72" s="58"/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58">
        <v>0</v>
      </c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1:27" x14ac:dyDescent="0.25">
      <c r="A73" s="58" t="s">
        <v>1232</v>
      </c>
      <c r="B73" s="29" t="s">
        <v>1233</v>
      </c>
      <c r="C73" s="30"/>
      <c r="D73" s="58"/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1:27" hidden="1" outlineLevel="1" x14ac:dyDescent="0.25">
      <c r="A74" s="15" t="s">
        <v>1234</v>
      </c>
      <c r="B74" s="12" t="s">
        <v>1235</v>
      </c>
      <c r="C74" s="13" t="s">
        <v>1236</v>
      </c>
      <c r="D74" s="50"/>
      <c r="E74" s="15">
        <v>2500</v>
      </c>
      <c r="F74" s="15">
        <v>20101.13</v>
      </c>
      <c r="G74" s="15">
        <v>17390.670000000002</v>
      </c>
      <c r="H74" s="15">
        <v>17400</v>
      </c>
      <c r="I74" s="15">
        <v>7450.9800000000005</v>
      </c>
      <c r="J74" s="15">
        <v>21500</v>
      </c>
      <c r="K74" s="15">
        <v>0</v>
      </c>
      <c r="L74" s="15">
        <v>30151.08</v>
      </c>
      <c r="M74" s="15">
        <v>0</v>
      </c>
      <c r="N74" s="15">
        <v>9750</v>
      </c>
      <c r="O74" s="15">
        <v>18750.760000000002</v>
      </c>
      <c r="P74" s="15">
        <v>0</v>
      </c>
      <c r="Q74" s="50">
        <v>144994.62</v>
      </c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1:27" hidden="1" outlineLevel="1" x14ac:dyDescent="0.25">
      <c r="A75" s="15" t="s">
        <v>1237</v>
      </c>
      <c r="B75" s="12" t="s">
        <v>1238</v>
      </c>
      <c r="C75" s="13" t="s">
        <v>1239</v>
      </c>
      <c r="D75" s="50"/>
      <c r="E75" s="15">
        <v>1809598.46</v>
      </c>
      <c r="F75" s="15">
        <v>1842605.02</v>
      </c>
      <c r="G75" s="15">
        <v>1822650.35</v>
      </c>
      <c r="H75" s="15">
        <v>1841665.78</v>
      </c>
      <c r="I75" s="15">
        <v>1870301.29</v>
      </c>
      <c r="J75" s="15">
        <v>2028728.08</v>
      </c>
      <c r="K75" s="15">
        <v>1886618.9100000001</v>
      </c>
      <c r="L75" s="15">
        <v>1893364.98</v>
      </c>
      <c r="M75" s="15">
        <v>2209704.7999999998</v>
      </c>
      <c r="N75" s="15">
        <v>1924029.62</v>
      </c>
      <c r="O75" s="15">
        <v>1902916.62</v>
      </c>
      <c r="P75" s="15">
        <v>1945697.9</v>
      </c>
      <c r="Q75" s="50">
        <v>22977881.810000002</v>
      </c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1:27" hidden="1" outlineLevel="1" x14ac:dyDescent="0.25">
      <c r="A76" s="15" t="s">
        <v>1240</v>
      </c>
      <c r="B76" s="12" t="s">
        <v>1241</v>
      </c>
      <c r="C76" s="13" t="s">
        <v>1242</v>
      </c>
      <c r="D76" s="50"/>
      <c r="E76" s="15">
        <v>330797.39</v>
      </c>
      <c r="F76" s="15">
        <v>305481</v>
      </c>
      <c r="G76" s="15">
        <v>374642.84</v>
      </c>
      <c r="H76" s="15">
        <v>334630.62</v>
      </c>
      <c r="I76" s="15">
        <v>361360.11</v>
      </c>
      <c r="J76" s="15">
        <v>324511.16000000003</v>
      </c>
      <c r="K76" s="15">
        <v>339410.33</v>
      </c>
      <c r="L76" s="15">
        <v>335535.78000000003</v>
      </c>
      <c r="M76" s="15">
        <v>108573.07</v>
      </c>
      <c r="N76" s="15">
        <v>313998.62</v>
      </c>
      <c r="O76" s="15">
        <v>343515.38</v>
      </c>
      <c r="P76" s="15">
        <v>326878.85000000003</v>
      </c>
      <c r="Q76" s="50">
        <v>3799335.15</v>
      </c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27" hidden="1" outlineLevel="1" x14ac:dyDescent="0.25">
      <c r="A77" s="15" t="s">
        <v>1243</v>
      </c>
      <c r="B77" s="12" t="s">
        <v>1244</v>
      </c>
      <c r="C77" s="13" t="s">
        <v>1245</v>
      </c>
      <c r="D77" s="50"/>
      <c r="E77" s="15">
        <v>88895.25</v>
      </c>
      <c r="F77" s="15">
        <v>83960.23</v>
      </c>
      <c r="G77" s="15">
        <v>87104.07</v>
      </c>
      <c r="H77" s="15">
        <v>90266.64</v>
      </c>
      <c r="I77" s="15">
        <v>73799.81</v>
      </c>
      <c r="J77" s="15">
        <v>95901.39</v>
      </c>
      <c r="K77" s="15">
        <v>93863.71</v>
      </c>
      <c r="L77" s="15">
        <v>97686.82</v>
      </c>
      <c r="M77" s="15">
        <v>93475.63</v>
      </c>
      <c r="N77" s="15">
        <v>101440.87</v>
      </c>
      <c r="O77" s="15">
        <v>96704.39</v>
      </c>
      <c r="P77" s="15">
        <v>91475.17</v>
      </c>
      <c r="Q77" s="50">
        <v>1094573.9800000002</v>
      </c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27" hidden="1" outlineLevel="1" x14ac:dyDescent="0.25">
      <c r="A78" s="15" t="s">
        <v>1246</v>
      </c>
      <c r="B78" s="12" t="s">
        <v>1247</v>
      </c>
      <c r="C78" s="13" t="s">
        <v>1248</v>
      </c>
      <c r="D78" s="50"/>
      <c r="E78" s="15">
        <v>783732.62</v>
      </c>
      <c r="F78" s="15">
        <v>776882.41</v>
      </c>
      <c r="G78" s="15">
        <v>748683.76</v>
      </c>
      <c r="H78" s="15">
        <v>762551.13</v>
      </c>
      <c r="I78" s="15">
        <v>759359.52</v>
      </c>
      <c r="J78" s="15">
        <v>734325.07000000007</v>
      </c>
      <c r="K78" s="15">
        <v>734105.77</v>
      </c>
      <c r="L78" s="15">
        <v>724132.84</v>
      </c>
      <c r="M78" s="15">
        <v>751693.79</v>
      </c>
      <c r="N78" s="15">
        <v>771871.07000000007</v>
      </c>
      <c r="O78" s="15">
        <v>774742.21</v>
      </c>
      <c r="P78" s="15">
        <v>776435.66</v>
      </c>
      <c r="Q78" s="50">
        <v>9098515.8499999996</v>
      </c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27" hidden="1" outlineLevel="1" x14ac:dyDescent="0.25">
      <c r="A79" s="15" t="s">
        <v>1249</v>
      </c>
      <c r="B79" s="12" t="s">
        <v>1250</v>
      </c>
      <c r="C79" s="13" t="s">
        <v>1251</v>
      </c>
      <c r="D79" s="50"/>
      <c r="E79" s="15">
        <v>305962.18</v>
      </c>
      <c r="F79" s="15">
        <v>323934.37</v>
      </c>
      <c r="G79" s="15">
        <v>314762.90000000002</v>
      </c>
      <c r="H79" s="15">
        <v>278503.09999999998</v>
      </c>
      <c r="I79" s="15">
        <v>299121.8</v>
      </c>
      <c r="J79" s="15">
        <v>303642.96000000002</v>
      </c>
      <c r="K79" s="15">
        <v>303405.28000000003</v>
      </c>
      <c r="L79" s="15">
        <v>293355.09000000003</v>
      </c>
      <c r="M79" s="15">
        <v>304410.10000000003</v>
      </c>
      <c r="N79" s="15">
        <v>291175.17</v>
      </c>
      <c r="O79" s="15">
        <v>272659.49</v>
      </c>
      <c r="P79" s="15">
        <v>290943.26</v>
      </c>
      <c r="Q79" s="50">
        <v>3581875.6999999997</v>
      </c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 spans="1:27" hidden="1" outlineLevel="1" x14ac:dyDescent="0.25">
      <c r="A80" s="15" t="s">
        <v>1252</v>
      </c>
      <c r="B80" s="12" t="s">
        <v>1253</v>
      </c>
      <c r="C80" s="13" t="s">
        <v>1254</v>
      </c>
      <c r="D80" s="50"/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-1998.13</v>
      </c>
      <c r="K80" s="15">
        <v>-1000</v>
      </c>
      <c r="L80" s="15">
        <v>-1802.71</v>
      </c>
      <c r="M80" s="15">
        <v>-2130.0700000000002</v>
      </c>
      <c r="N80" s="15">
        <v>0</v>
      </c>
      <c r="O80" s="15">
        <v>-1866.3</v>
      </c>
      <c r="P80" s="15">
        <v>0</v>
      </c>
      <c r="Q80" s="50">
        <v>-8797.2100000000009</v>
      </c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 hidden="1" outlineLevel="1" x14ac:dyDescent="0.25">
      <c r="A81" s="15" t="s">
        <v>1255</v>
      </c>
      <c r="B81" s="12" t="s">
        <v>1256</v>
      </c>
      <c r="C81" s="13" t="s">
        <v>1257</v>
      </c>
      <c r="D81" s="50"/>
      <c r="E81" s="15">
        <v>4902621.25</v>
      </c>
      <c r="F81" s="15">
        <v>4863047.66</v>
      </c>
      <c r="G81" s="15">
        <v>4938542.45</v>
      </c>
      <c r="H81" s="15">
        <v>4956393.29</v>
      </c>
      <c r="I81" s="15">
        <v>5008328.5199999996</v>
      </c>
      <c r="J81" s="15">
        <v>5038816.8899999997</v>
      </c>
      <c r="K81" s="15">
        <v>5109648.78</v>
      </c>
      <c r="L81" s="15">
        <v>5141463.7300000004</v>
      </c>
      <c r="M81" s="15">
        <v>5149889.63</v>
      </c>
      <c r="N81" s="15">
        <v>5202086.82</v>
      </c>
      <c r="O81" s="15">
        <v>5166235.03</v>
      </c>
      <c r="P81" s="15">
        <v>5393517.6699999999</v>
      </c>
      <c r="Q81" s="50">
        <v>60870591.720000006</v>
      </c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 hidden="1" outlineLevel="1" x14ac:dyDescent="0.25">
      <c r="A82" s="15" t="s">
        <v>1258</v>
      </c>
      <c r="B82" s="12" t="s">
        <v>1259</v>
      </c>
      <c r="C82" s="13" t="s">
        <v>1260</v>
      </c>
      <c r="D82" s="50"/>
      <c r="E82" s="15">
        <v>10013.43</v>
      </c>
      <c r="F82" s="15">
        <v>10843.86</v>
      </c>
      <c r="G82" s="15">
        <v>11485.27</v>
      </c>
      <c r="H82" s="15">
        <v>9734.5</v>
      </c>
      <c r="I82" s="15">
        <v>8439.4600000000009</v>
      </c>
      <c r="J82" s="15">
        <v>9257.64</v>
      </c>
      <c r="K82" s="15">
        <v>7797.57</v>
      </c>
      <c r="L82" s="15">
        <v>16130.73</v>
      </c>
      <c r="M82" s="15">
        <v>6675.33</v>
      </c>
      <c r="N82" s="15">
        <v>11041.76</v>
      </c>
      <c r="O82" s="15">
        <v>11016.45</v>
      </c>
      <c r="P82" s="15">
        <v>10753.5</v>
      </c>
      <c r="Q82" s="50">
        <v>123189.49999999999</v>
      </c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 hidden="1" outlineLevel="1" x14ac:dyDescent="0.25">
      <c r="A83" s="15" t="s">
        <v>1261</v>
      </c>
      <c r="B83" s="12" t="s">
        <v>1262</v>
      </c>
      <c r="C83" s="13" t="s">
        <v>1263</v>
      </c>
      <c r="D83" s="50"/>
      <c r="E83" s="15">
        <v>-44158.39</v>
      </c>
      <c r="F83" s="15">
        <v>-19829.170000000002</v>
      </c>
      <c r="G83" s="15">
        <v>-19002.78</v>
      </c>
      <c r="H83" s="15">
        <v>-25620.34</v>
      </c>
      <c r="I83" s="15">
        <v>-23589.11</v>
      </c>
      <c r="J83" s="15">
        <v>-27384.7</v>
      </c>
      <c r="K83" s="15">
        <v>-24019.97</v>
      </c>
      <c r="L83" s="15">
        <v>-23821.86</v>
      </c>
      <c r="M83" s="15">
        <v>-29686.87</v>
      </c>
      <c r="N83" s="15">
        <v>-24968.720000000001</v>
      </c>
      <c r="O83" s="15">
        <v>-13082.470000000001</v>
      </c>
      <c r="P83" s="15">
        <v>-19795.79</v>
      </c>
      <c r="Q83" s="50">
        <v>-294960.16999999993</v>
      </c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 hidden="1" outlineLevel="1" x14ac:dyDescent="0.25">
      <c r="A84" s="15" t="s">
        <v>1264</v>
      </c>
      <c r="B84" s="12" t="s">
        <v>1265</v>
      </c>
      <c r="C84" s="13" t="s">
        <v>1266</v>
      </c>
      <c r="D84" s="50"/>
      <c r="E84" s="15">
        <v>51437</v>
      </c>
      <c r="F84" s="15">
        <v>52826</v>
      </c>
      <c r="G84" s="15">
        <v>51014</v>
      </c>
      <c r="H84" s="15">
        <v>49345</v>
      </c>
      <c r="I84" s="15">
        <v>50105</v>
      </c>
      <c r="J84" s="15">
        <v>58821</v>
      </c>
      <c r="K84" s="15">
        <v>55375</v>
      </c>
      <c r="L84" s="15">
        <v>55339</v>
      </c>
      <c r="M84" s="15">
        <v>54029</v>
      </c>
      <c r="N84" s="15">
        <v>52301</v>
      </c>
      <c r="O84" s="15">
        <v>54730</v>
      </c>
      <c r="P84" s="15">
        <v>58077</v>
      </c>
      <c r="Q84" s="50">
        <v>643399</v>
      </c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 hidden="1" outlineLevel="1" x14ac:dyDescent="0.25">
      <c r="A85" s="15" t="s">
        <v>1267</v>
      </c>
      <c r="B85" s="12" t="s">
        <v>1268</v>
      </c>
      <c r="C85" s="13" t="s">
        <v>1269</v>
      </c>
      <c r="D85" s="50"/>
      <c r="E85" s="15">
        <v>-22400</v>
      </c>
      <c r="F85" s="15">
        <v>11200</v>
      </c>
      <c r="G85" s="15">
        <v>-22400</v>
      </c>
      <c r="H85" s="15">
        <v>11200</v>
      </c>
      <c r="I85" s="15">
        <v>11200</v>
      </c>
      <c r="J85" s="15">
        <v>-22400</v>
      </c>
      <c r="K85" s="15">
        <v>11200</v>
      </c>
      <c r="L85" s="15">
        <v>11200</v>
      </c>
      <c r="M85" s="15">
        <v>11200</v>
      </c>
      <c r="N85" s="15">
        <v>-13141.69</v>
      </c>
      <c r="O85" s="15">
        <v>14014.380000000001</v>
      </c>
      <c r="P85" s="15">
        <v>9140.44</v>
      </c>
      <c r="Q85" s="50">
        <v>10013.130000000001</v>
      </c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1:27" hidden="1" outlineLevel="1" x14ac:dyDescent="0.25">
      <c r="A86" s="15" t="s">
        <v>1270</v>
      </c>
      <c r="B86" s="12" t="s">
        <v>1271</v>
      </c>
      <c r="C86" s="13" t="s">
        <v>1272</v>
      </c>
      <c r="D86" s="50"/>
      <c r="E86" s="15">
        <v>92431.28</v>
      </c>
      <c r="F86" s="15">
        <v>365742.62</v>
      </c>
      <c r="G86" s="15">
        <v>150700.37</v>
      </c>
      <c r="H86" s="15">
        <v>114567.55</v>
      </c>
      <c r="I86" s="15">
        <v>80136.17</v>
      </c>
      <c r="J86" s="15">
        <v>123657.85</v>
      </c>
      <c r="K86" s="15">
        <v>2251.14</v>
      </c>
      <c r="L86" s="15">
        <v>2979.4500000000003</v>
      </c>
      <c r="M86" s="15">
        <v>0</v>
      </c>
      <c r="N86" s="15">
        <v>0</v>
      </c>
      <c r="O86" s="15">
        <v>0</v>
      </c>
      <c r="P86" s="15">
        <v>3464.9900000000002</v>
      </c>
      <c r="Q86" s="50">
        <v>935931.42</v>
      </c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1:27" hidden="1" outlineLevel="1" x14ac:dyDescent="0.25">
      <c r="A87" s="15" t="s">
        <v>1273</v>
      </c>
      <c r="B87" s="12" t="s">
        <v>1274</v>
      </c>
      <c r="C87" s="13" t="s">
        <v>160</v>
      </c>
      <c r="D87" s="50"/>
      <c r="E87" s="15">
        <v>34662.5</v>
      </c>
      <c r="F87" s="15">
        <v>0</v>
      </c>
      <c r="G87" s="15">
        <v>33600</v>
      </c>
      <c r="H87" s="15">
        <v>942.22</v>
      </c>
      <c r="I87" s="15">
        <v>0</v>
      </c>
      <c r="J87" s="15">
        <v>34201.74</v>
      </c>
      <c r="K87" s="15">
        <v>0</v>
      </c>
      <c r="L87" s="15">
        <v>0</v>
      </c>
      <c r="M87" s="15">
        <v>0</v>
      </c>
      <c r="N87" s="15">
        <v>33774</v>
      </c>
      <c r="O87" s="15">
        <v>0</v>
      </c>
      <c r="P87" s="15">
        <v>0</v>
      </c>
      <c r="Q87" s="50">
        <v>137180.46</v>
      </c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1:27" hidden="1" outlineLevel="1" x14ac:dyDescent="0.25">
      <c r="A88" s="15" t="s">
        <v>1275</v>
      </c>
      <c r="B88" s="12" t="s">
        <v>1276</v>
      </c>
      <c r="C88" s="13" t="s">
        <v>1277</v>
      </c>
      <c r="D88" s="50"/>
      <c r="E88" s="15">
        <v>4965.66</v>
      </c>
      <c r="F88" s="15">
        <v>14139.720000000001</v>
      </c>
      <c r="G88" s="15">
        <v>9987.11</v>
      </c>
      <c r="H88" s="15">
        <v>402.77</v>
      </c>
      <c r="I88" s="15">
        <v>10868.48</v>
      </c>
      <c r="J88" s="15">
        <v>36876.9</v>
      </c>
      <c r="K88" s="15">
        <v>6107.75</v>
      </c>
      <c r="L88" s="15">
        <v>6867.12</v>
      </c>
      <c r="M88" s="15">
        <v>14705.91</v>
      </c>
      <c r="N88" s="15">
        <v>16522.59</v>
      </c>
      <c r="O88" s="15">
        <v>323794.49</v>
      </c>
      <c r="P88" s="15">
        <v>30328.77</v>
      </c>
      <c r="Q88" s="50">
        <v>475567.26999999996</v>
      </c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1:27" hidden="1" outlineLevel="1" x14ac:dyDescent="0.25">
      <c r="A89" s="15" t="s">
        <v>1278</v>
      </c>
      <c r="B89" s="12" t="s">
        <v>1279</v>
      </c>
      <c r="C89" s="13" t="s">
        <v>1280</v>
      </c>
      <c r="D89" s="50"/>
      <c r="E89" s="15">
        <v>37818.32</v>
      </c>
      <c r="F89" s="15">
        <v>43355.86</v>
      </c>
      <c r="G89" s="15">
        <v>53848.87</v>
      </c>
      <c r="H89" s="15">
        <v>55136.49</v>
      </c>
      <c r="I89" s="15">
        <v>51358.12</v>
      </c>
      <c r="J89" s="15">
        <v>62062.06</v>
      </c>
      <c r="K89" s="15">
        <v>52626.82</v>
      </c>
      <c r="L89" s="15">
        <v>41607.53</v>
      </c>
      <c r="M89" s="15">
        <v>40468.39</v>
      </c>
      <c r="N89" s="15">
        <v>39827.47</v>
      </c>
      <c r="O89" s="15">
        <v>37189.18</v>
      </c>
      <c r="P89" s="15">
        <v>45010.080000000002</v>
      </c>
      <c r="Q89" s="50">
        <v>560309.18999999994</v>
      </c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1:27" hidden="1" outlineLevel="1" x14ac:dyDescent="0.25">
      <c r="A90" s="15" t="s">
        <v>1281</v>
      </c>
      <c r="B90" s="12" t="s">
        <v>1282</v>
      </c>
      <c r="C90" s="13" t="s">
        <v>1283</v>
      </c>
      <c r="D90" s="50"/>
      <c r="E90" s="15">
        <v>582528.48</v>
      </c>
      <c r="F90" s="15">
        <v>476980.26</v>
      </c>
      <c r="G90" s="15">
        <v>591133.5</v>
      </c>
      <c r="H90" s="15">
        <v>592345.92000000004</v>
      </c>
      <c r="I90" s="15">
        <v>526137.98</v>
      </c>
      <c r="J90" s="15">
        <v>592975.07999999996</v>
      </c>
      <c r="K90" s="15">
        <v>588098.34</v>
      </c>
      <c r="L90" s="15">
        <v>580917.09</v>
      </c>
      <c r="M90" s="15">
        <v>577449.05000000005</v>
      </c>
      <c r="N90" s="15">
        <v>630149.68000000005</v>
      </c>
      <c r="O90" s="15">
        <v>620067.62</v>
      </c>
      <c r="P90" s="15">
        <v>648232.25</v>
      </c>
      <c r="Q90" s="50">
        <v>7007015.2499999991</v>
      </c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1:27" hidden="1" outlineLevel="1" x14ac:dyDescent="0.25">
      <c r="A91" s="15" t="s">
        <v>1284</v>
      </c>
      <c r="B91" s="12" t="s">
        <v>1285</v>
      </c>
      <c r="C91" s="13" t="s">
        <v>1286</v>
      </c>
      <c r="D91" s="50"/>
      <c r="E91" s="15">
        <v>11450.25</v>
      </c>
      <c r="F91" s="15">
        <v>15417.29</v>
      </c>
      <c r="G91" s="15">
        <v>20719.13</v>
      </c>
      <c r="H91" s="15">
        <v>18382.740000000002</v>
      </c>
      <c r="I91" s="15">
        <v>18904.45</v>
      </c>
      <c r="J91" s="15">
        <v>17295.260000000002</v>
      </c>
      <c r="K91" s="15">
        <v>17550.84</v>
      </c>
      <c r="L91" s="15">
        <v>15938.960000000001</v>
      </c>
      <c r="M91" s="15">
        <v>14383.29</v>
      </c>
      <c r="N91" s="15">
        <v>16203.710000000001</v>
      </c>
      <c r="O91" s="15">
        <v>15405.91</v>
      </c>
      <c r="P91" s="15">
        <v>15009.380000000001</v>
      </c>
      <c r="Q91" s="50">
        <v>196661.21000000002</v>
      </c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1:27" hidden="1" outlineLevel="1" x14ac:dyDescent="0.25">
      <c r="A92" s="15" t="s">
        <v>1287</v>
      </c>
      <c r="B92" s="12" t="s">
        <v>1288</v>
      </c>
      <c r="C92" s="13" t="s">
        <v>1289</v>
      </c>
      <c r="D92" s="50"/>
      <c r="E92" s="15">
        <v>-3.91</v>
      </c>
      <c r="F92" s="15">
        <v>100.37</v>
      </c>
      <c r="G92" s="15">
        <v>180.68</v>
      </c>
      <c r="H92" s="15">
        <v>297.72000000000003</v>
      </c>
      <c r="I92" s="15">
        <v>436.21000000000004</v>
      </c>
      <c r="J92" s="15">
        <v>321.62</v>
      </c>
      <c r="K92" s="15">
        <v>2663.87</v>
      </c>
      <c r="L92" s="15">
        <v>1790.6200000000001</v>
      </c>
      <c r="M92" s="15">
        <v>1439</v>
      </c>
      <c r="N92" s="15">
        <v>1395.8500000000001</v>
      </c>
      <c r="O92" s="15">
        <v>1591.25</v>
      </c>
      <c r="P92" s="15">
        <v>1231.19</v>
      </c>
      <c r="Q92" s="50">
        <v>11444.470000000001</v>
      </c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1:27" hidden="1" outlineLevel="1" x14ac:dyDescent="0.25">
      <c r="A93" s="15" t="s">
        <v>1290</v>
      </c>
      <c r="B93" s="12" t="s">
        <v>1291</v>
      </c>
      <c r="C93" s="13" t="s">
        <v>1292</v>
      </c>
      <c r="D93" s="50"/>
      <c r="E93" s="15">
        <v>19101.46</v>
      </c>
      <c r="F93" s="15">
        <v>18380.189999999999</v>
      </c>
      <c r="G93" s="15">
        <v>26284.71</v>
      </c>
      <c r="H93" s="15">
        <v>21246.2</v>
      </c>
      <c r="I93" s="15">
        <v>24134.91</v>
      </c>
      <c r="J93" s="15">
        <v>24387.99</v>
      </c>
      <c r="K93" s="15">
        <v>21056.32</v>
      </c>
      <c r="L93" s="15">
        <v>23821.5</v>
      </c>
      <c r="M93" s="15">
        <v>21701.27</v>
      </c>
      <c r="N93" s="15">
        <v>22212.55</v>
      </c>
      <c r="O93" s="15">
        <v>18189.8</v>
      </c>
      <c r="P93" s="15">
        <v>25796.74</v>
      </c>
      <c r="Q93" s="50">
        <v>266313.64</v>
      </c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1:27" hidden="1" outlineLevel="1" x14ac:dyDescent="0.25">
      <c r="A94" s="15" t="s">
        <v>1293</v>
      </c>
      <c r="B94" s="12" t="s">
        <v>1294</v>
      </c>
      <c r="C94" s="13" t="s">
        <v>1295</v>
      </c>
      <c r="D94" s="50"/>
      <c r="E94" s="15">
        <v>352764.3</v>
      </c>
      <c r="F94" s="15">
        <v>381902.06</v>
      </c>
      <c r="G94" s="15">
        <v>330338.27</v>
      </c>
      <c r="H94" s="15">
        <v>301811.90000000002</v>
      </c>
      <c r="I94" s="15">
        <v>302795.99</v>
      </c>
      <c r="J94" s="15">
        <v>307800.42</v>
      </c>
      <c r="K94" s="15">
        <v>277785.46000000002</v>
      </c>
      <c r="L94" s="15">
        <v>277693.41000000003</v>
      </c>
      <c r="M94" s="15">
        <v>267098.12</v>
      </c>
      <c r="N94" s="15">
        <v>263145.19</v>
      </c>
      <c r="O94" s="15">
        <v>274705.23</v>
      </c>
      <c r="P94" s="15">
        <v>268547.48</v>
      </c>
      <c r="Q94" s="50">
        <v>3606387.83</v>
      </c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1:27" hidden="1" outlineLevel="1" x14ac:dyDescent="0.25">
      <c r="A95" s="15" t="s">
        <v>1296</v>
      </c>
      <c r="B95" s="12" t="s">
        <v>1297</v>
      </c>
      <c r="C95" s="13" t="s">
        <v>1298</v>
      </c>
      <c r="D95" s="50"/>
      <c r="E95" s="15">
        <v>524.53</v>
      </c>
      <c r="F95" s="15">
        <v>1273.23</v>
      </c>
      <c r="G95" s="15">
        <v>1605.18</v>
      </c>
      <c r="H95" s="15">
        <v>677.43000000000006</v>
      </c>
      <c r="I95" s="15">
        <v>1104.8</v>
      </c>
      <c r="J95" s="15">
        <v>1073.78</v>
      </c>
      <c r="K95" s="15">
        <v>1120.17</v>
      </c>
      <c r="L95" s="15">
        <v>1026.69</v>
      </c>
      <c r="M95" s="15">
        <v>1399.9</v>
      </c>
      <c r="N95" s="15">
        <v>107.59</v>
      </c>
      <c r="O95" s="15">
        <v>780.2</v>
      </c>
      <c r="P95" s="15">
        <v>1406.8700000000001</v>
      </c>
      <c r="Q95" s="50">
        <v>12100.37</v>
      </c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1:27" hidden="1" outlineLevel="1" x14ac:dyDescent="0.25">
      <c r="A96" s="15" t="s">
        <v>1299</v>
      </c>
      <c r="B96" s="12" t="s">
        <v>1300</v>
      </c>
      <c r="C96" s="13" t="s">
        <v>1301</v>
      </c>
      <c r="D96" s="50"/>
      <c r="E96" s="15">
        <v>775864.34</v>
      </c>
      <c r="F96" s="15">
        <v>401237.55</v>
      </c>
      <c r="G96" s="15">
        <v>287703.93</v>
      </c>
      <c r="H96" s="15">
        <v>646230.88</v>
      </c>
      <c r="I96" s="15">
        <v>385296.93</v>
      </c>
      <c r="J96" s="15">
        <v>54836.25</v>
      </c>
      <c r="K96" s="15">
        <v>467334.51</v>
      </c>
      <c r="L96" s="15">
        <v>257334.83000000002</v>
      </c>
      <c r="M96" s="15">
        <v>359437.63</v>
      </c>
      <c r="N96" s="15">
        <v>269799.88</v>
      </c>
      <c r="O96" s="15">
        <v>487098.77</v>
      </c>
      <c r="P96" s="15">
        <v>365538.78</v>
      </c>
      <c r="Q96" s="50">
        <v>4757714.2799999993</v>
      </c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1:27" hidden="1" outlineLevel="1" x14ac:dyDescent="0.25">
      <c r="A97" s="15" t="s">
        <v>1302</v>
      </c>
      <c r="B97" s="12" t="s">
        <v>1303</v>
      </c>
      <c r="C97" s="13" t="s">
        <v>1304</v>
      </c>
      <c r="D97" s="50"/>
      <c r="E97" s="15">
        <v>0</v>
      </c>
      <c r="F97" s="15">
        <v>0</v>
      </c>
      <c r="G97" s="15">
        <v>0</v>
      </c>
      <c r="H97" s="15">
        <v>0</v>
      </c>
      <c r="I97" s="15">
        <v>700000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50">
        <v>700000</v>
      </c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1:27" hidden="1" outlineLevel="1" x14ac:dyDescent="0.25">
      <c r="A98" s="15" t="s">
        <v>1305</v>
      </c>
      <c r="B98" s="12" t="s">
        <v>1306</v>
      </c>
      <c r="C98" s="13" t="s">
        <v>1307</v>
      </c>
      <c r="D98" s="50"/>
      <c r="E98" s="15">
        <v>6056.35</v>
      </c>
      <c r="F98" s="15">
        <v>7690.95</v>
      </c>
      <c r="G98" s="15">
        <v>8836.15</v>
      </c>
      <c r="H98" s="15">
        <v>6550.54</v>
      </c>
      <c r="I98" s="15">
        <v>8692.35</v>
      </c>
      <c r="J98" s="15">
        <v>6830.85</v>
      </c>
      <c r="K98" s="15">
        <v>6030.27</v>
      </c>
      <c r="L98" s="15">
        <v>5324.96</v>
      </c>
      <c r="M98" s="15">
        <v>8822.91</v>
      </c>
      <c r="N98" s="15">
        <v>10776.050000000001</v>
      </c>
      <c r="O98" s="15">
        <v>6075.25</v>
      </c>
      <c r="P98" s="15">
        <v>8536.5499999999993</v>
      </c>
      <c r="Q98" s="50">
        <v>90223.180000000008</v>
      </c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1:27" hidden="1" outlineLevel="1" x14ac:dyDescent="0.25">
      <c r="A99" s="15" t="s">
        <v>1308</v>
      </c>
      <c r="B99" s="12" t="s">
        <v>1309</v>
      </c>
      <c r="C99" s="13" t="s">
        <v>177</v>
      </c>
      <c r="D99" s="50"/>
      <c r="E99" s="15">
        <v>156632.20000000001</v>
      </c>
      <c r="F99" s="15">
        <v>164077.34</v>
      </c>
      <c r="G99" s="15">
        <v>213178.80000000002</v>
      </c>
      <c r="H99" s="15">
        <v>232679.4</v>
      </c>
      <c r="I99" s="15">
        <v>226301.07</v>
      </c>
      <c r="J99" s="15">
        <v>356976.46</v>
      </c>
      <c r="K99" s="15">
        <v>234036.75</v>
      </c>
      <c r="L99" s="15">
        <v>241019.76</v>
      </c>
      <c r="M99" s="15">
        <v>175103.06</v>
      </c>
      <c r="N99" s="15">
        <v>-3698.07</v>
      </c>
      <c r="O99" s="15">
        <v>179326.56</v>
      </c>
      <c r="P99" s="15">
        <v>161332.05000000002</v>
      </c>
      <c r="Q99" s="50">
        <v>2336965.38</v>
      </c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1:27" hidden="1" outlineLevel="1" x14ac:dyDescent="0.25">
      <c r="A100" s="15" t="s">
        <v>1310</v>
      </c>
      <c r="B100" s="12" t="s">
        <v>1311</v>
      </c>
      <c r="C100" s="13" t="s">
        <v>178</v>
      </c>
      <c r="D100" s="50"/>
      <c r="E100" s="15">
        <v>32465</v>
      </c>
      <c r="F100" s="15">
        <v>32640</v>
      </c>
      <c r="G100" s="15">
        <v>33277</v>
      </c>
      <c r="H100" s="15">
        <v>22789</v>
      </c>
      <c r="I100" s="15">
        <v>23055</v>
      </c>
      <c r="J100" s="15">
        <v>23244</v>
      </c>
      <c r="K100" s="15">
        <v>24915</v>
      </c>
      <c r="L100" s="15">
        <v>25356</v>
      </c>
      <c r="M100" s="15">
        <v>25006</v>
      </c>
      <c r="N100" s="15">
        <v>25258</v>
      </c>
      <c r="O100" s="15">
        <v>24691</v>
      </c>
      <c r="P100" s="15">
        <v>24551</v>
      </c>
      <c r="Q100" s="50">
        <v>317247</v>
      </c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spans="1:27" collapsed="1" x14ac:dyDescent="0.25">
      <c r="A101" s="58" t="s">
        <v>1312</v>
      </c>
      <c r="B101" s="29" t="s">
        <v>1313</v>
      </c>
      <c r="C101" s="30"/>
      <c r="D101" s="58"/>
      <c r="E101" s="58">
        <v>10326259.950000003</v>
      </c>
      <c r="F101" s="58">
        <v>10193989.949999999</v>
      </c>
      <c r="G101" s="58">
        <v>10086267.23</v>
      </c>
      <c r="H101" s="58">
        <v>10340130.479999999</v>
      </c>
      <c r="I101" s="58">
        <v>10785099.84</v>
      </c>
      <c r="J101" s="58">
        <v>10206261.619999999</v>
      </c>
      <c r="K101" s="58">
        <v>10217982.619999999</v>
      </c>
      <c r="L101" s="58">
        <v>10054413.399999999</v>
      </c>
      <c r="M101" s="58">
        <v>10164848.940000001</v>
      </c>
      <c r="N101" s="58">
        <v>9965059.0100000016</v>
      </c>
      <c r="O101" s="58">
        <v>10629251.200000001</v>
      </c>
      <c r="P101" s="58">
        <v>10482109.789999999</v>
      </c>
      <c r="Q101" s="58">
        <v>123451674.02999994</v>
      </c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spans="1:27" s="20" customFormat="1" x14ac:dyDescent="0.25">
      <c r="A102" s="59" t="s">
        <v>1314</v>
      </c>
      <c r="B102" s="60" t="s">
        <v>1315</v>
      </c>
      <c r="C102" s="26"/>
      <c r="D102" s="59"/>
      <c r="E102" s="59">
        <v>18238483.269999996</v>
      </c>
      <c r="F102" s="59">
        <v>17049825.809999999</v>
      </c>
      <c r="G102" s="59">
        <v>17696475.309999995</v>
      </c>
      <c r="H102" s="59">
        <v>18229136.219999999</v>
      </c>
      <c r="I102" s="59">
        <v>18717683.580000006</v>
      </c>
      <c r="J102" s="59">
        <v>18516472.859999999</v>
      </c>
      <c r="K102" s="59">
        <v>18481243.120000005</v>
      </c>
      <c r="L102" s="59">
        <v>18575906.800000008</v>
      </c>
      <c r="M102" s="59">
        <v>17890942.660000008</v>
      </c>
      <c r="N102" s="59">
        <v>18355136.000000007</v>
      </c>
      <c r="O102" s="59">
        <v>19378319.300000004</v>
      </c>
      <c r="P102" s="59">
        <v>19144245.730000004</v>
      </c>
      <c r="Q102" s="59">
        <v>220273870.65999994</v>
      </c>
    </row>
    <row r="103" spans="1:27" x14ac:dyDescent="0.25">
      <c r="A103" s="62"/>
      <c r="B103" s="60"/>
      <c r="C103" s="30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1:27" x14ac:dyDescent="0.25">
      <c r="A104" s="58"/>
      <c r="B104" s="26" t="s">
        <v>1316</v>
      </c>
      <c r="C104" s="30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1:27" hidden="1" outlineLevel="1" x14ac:dyDescent="0.25">
      <c r="A105" s="15" t="s">
        <v>1317</v>
      </c>
      <c r="B105" s="12" t="s">
        <v>1318</v>
      </c>
      <c r="C105" s="13" t="s">
        <v>180</v>
      </c>
      <c r="D105" s="50"/>
      <c r="E105" s="15">
        <v>932990.02</v>
      </c>
      <c r="F105" s="15">
        <v>861133.38</v>
      </c>
      <c r="G105" s="15">
        <v>942658.68</v>
      </c>
      <c r="H105" s="15">
        <v>829192.36</v>
      </c>
      <c r="I105" s="15">
        <v>840403.71</v>
      </c>
      <c r="J105" s="15">
        <v>970320.84</v>
      </c>
      <c r="K105" s="15">
        <v>992483.33000000007</v>
      </c>
      <c r="L105" s="15">
        <v>975620.66</v>
      </c>
      <c r="M105" s="15">
        <v>987833.89</v>
      </c>
      <c r="N105" s="15">
        <v>1002574.88</v>
      </c>
      <c r="O105" s="15">
        <v>976305.28</v>
      </c>
      <c r="P105" s="15">
        <v>1094220.95</v>
      </c>
      <c r="Q105" s="50">
        <v>11405737.980000002</v>
      </c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1:27" hidden="1" outlineLevel="1" x14ac:dyDescent="0.25">
      <c r="A106" s="15" t="s">
        <v>1319</v>
      </c>
      <c r="B106" s="12" t="s">
        <v>1320</v>
      </c>
      <c r="C106" s="13" t="s">
        <v>1321</v>
      </c>
      <c r="D106" s="50"/>
      <c r="E106" s="15">
        <v>31754.41</v>
      </c>
      <c r="F106" s="15">
        <v>28097.64</v>
      </c>
      <c r="G106" s="15">
        <v>44343.5</v>
      </c>
      <c r="H106" s="15">
        <v>42908.959999999999</v>
      </c>
      <c r="I106" s="15">
        <v>49070.64</v>
      </c>
      <c r="J106" s="15">
        <v>58657.599999999999</v>
      </c>
      <c r="K106" s="15">
        <v>60549.49</v>
      </c>
      <c r="L106" s="15">
        <v>44909.97</v>
      </c>
      <c r="M106" s="15">
        <v>55092.950000000004</v>
      </c>
      <c r="N106" s="15">
        <v>51319.880000000005</v>
      </c>
      <c r="O106" s="15">
        <v>73331.990000000005</v>
      </c>
      <c r="P106" s="15">
        <v>75233.960000000006</v>
      </c>
      <c r="Q106" s="50">
        <v>615270.99000000011</v>
      </c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 spans="1:27" hidden="1" outlineLevel="1" x14ac:dyDescent="0.25">
      <c r="A107" s="15" t="s">
        <v>1322</v>
      </c>
      <c r="B107" s="12" t="s">
        <v>1323</v>
      </c>
      <c r="C107" s="13" t="s">
        <v>1324</v>
      </c>
      <c r="D107" s="50"/>
      <c r="E107" s="15">
        <v>0</v>
      </c>
      <c r="F107" s="15">
        <v>0</v>
      </c>
      <c r="G107" s="15">
        <v>0</v>
      </c>
      <c r="H107" s="15">
        <v>140910.23000000001</v>
      </c>
      <c r="I107" s="15">
        <v>162071.49</v>
      </c>
      <c r="J107" s="15">
        <v>-11343.6</v>
      </c>
      <c r="K107" s="15">
        <v>6112.82</v>
      </c>
      <c r="L107" s="15">
        <v>10262.790000000001</v>
      </c>
      <c r="M107" s="15">
        <v>3889.25</v>
      </c>
      <c r="N107" s="15">
        <v>7088.7300000000005</v>
      </c>
      <c r="O107" s="15">
        <v>1903.98</v>
      </c>
      <c r="P107" s="15">
        <v>0</v>
      </c>
      <c r="Q107" s="50">
        <v>320895.68999999994</v>
      </c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spans="1:27" hidden="1" outlineLevel="1" x14ac:dyDescent="0.25">
      <c r="A108" s="15" t="s">
        <v>1325</v>
      </c>
      <c r="B108" s="12" t="s">
        <v>1326</v>
      </c>
      <c r="C108" s="13" t="s">
        <v>181</v>
      </c>
      <c r="D108" s="50"/>
      <c r="E108" s="15">
        <v>58632.450000000004</v>
      </c>
      <c r="F108" s="15">
        <v>63697.66</v>
      </c>
      <c r="G108" s="15">
        <v>73132.45</v>
      </c>
      <c r="H108" s="15">
        <v>65581.5</v>
      </c>
      <c r="I108" s="15">
        <v>67889.78</v>
      </c>
      <c r="J108" s="15">
        <v>60190.630000000005</v>
      </c>
      <c r="K108" s="15">
        <v>61823.130000000005</v>
      </c>
      <c r="L108" s="15">
        <v>63107.55</v>
      </c>
      <c r="M108" s="15">
        <v>57719.49</v>
      </c>
      <c r="N108" s="15">
        <v>65167.05</v>
      </c>
      <c r="O108" s="15">
        <v>56271.16</v>
      </c>
      <c r="P108" s="15">
        <v>71854.600000000006</v>
      </c>
      <c r="Q108" s="50">
        <v>765067.45000000007</v>
      </c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spans="1:27" hidden="1" outlineLevel="1" x14ac:dyDescent="0.25">
      <c r="A109" s="15" t="s">
        <v>1327</v>
      </c>
      <c r="B109" s="12" t="s">
        <v>1328</v>
      </c>
      <c r="C109" s="13" t="s">
        <v>1329</v>
      </c>
      <c r="D109" s="50"/>
      <c r="E109" s="15">
        <v>1350399.35</v>
      </c>
      <c r="F109" s="15">
        <v>1251449.46</v>
      </c>
      <c r="G109" s="15">
        <v>1366251.81</v>
      </c>
      <c r="H109" s="15">
        <v>1320982.23</v>
      </c>
      <c r="I109" s="15">
        <v>1387845.69</v>
      </c>
      <c r="J109" s="15">
        <v>1372649.08</v>
      </c>
      <c r="K109" s="15">
        <v>1403462.48</v>
      </c>
      <c r="L109" s="15">
        <v>1437802.01</v>
      </c>
      <c r="M109" s="15">
        <v>1374588.12</v>
      </c>
      <c r="N109" s="15">
        <v>1419058.22</v>
      </c>
      <c r="O109" s="15">
        <v>1403449.73</v>
      </c>
      <c r="P109" s="15">
        <v>1557809.6400000001</v>
      </c>
      <c r="Q109" s="50">
        <v>16645747.820000002</v>
      </c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 spans="1:27" hidden="1" outlineLevel="1" x14ac:dyDescent="0.25">
      <c r="A110" s="15" t="s">
        <v>1330</v>
      </c>
      <c r="B110" s="12" t="s">
        <v>1331</v>
      </c>
      <c r="C110" s="13" t="s">
        <v>183</v>
      </c>
      <c r="D110" s="50"/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-3010.52</v>
      </c>
      <c r="L110" s="15">
        <v>-3466.91</v>
      </c>
      <c r="M110" s="15">
        <v>-1451.45</v>
      </c>
      <c r="N110" s="15">
        <v>-1048.77</v>
      </c>
      <c r="O110" s="15">
        <v>-256.04000000000002</v>
      </c>
      <c r="P110" s="15">
        <v>0</v>
      </c>
      <c r="Q110" s="50">
        <v>-9233.69</v>
      </c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 spans="1:27" hidden="1" outlineLevel="1" x14ac:dyDescent="0.25">
      <c r="A111" s="15" t="s">
        <v>1332</v>
      </c>
      <c r="B111" s="12" t="s">
        <v>1333</v>
      </c>
      <c r="C111" s="13" t="s">
        <v>184</v>
      </c>
      <c r="D111" s="50"/>
      <c r="E111" s="15">
        <v>1653.5</v>
      </c>
      <c r="F111" s="15">
        <v>1653.5</v>
      </c>
      <c r="G111" s="15">
        <v>2066.88</v>
      </c>
      <c r="H111" s="15">
        <v>1957.5</v>
      </c>
      <c r="I111" s="15">
        <v>1957.5</v>
      </c>
      <c r="J111" s="15">
        <v>-1957.5</v>
      </c>
      <c r="K111" s="15">
        <v>1835.16</v>
      </c>
      <c r="L111" s="15">
        <v>2446.88</v>
      </c>
      <c r="M111" s="15">
        <v>0</v>
      </c>
      <c r="N111" s="15">
        <v>0</v>
      </c>
      <c r="O111" s="15">
        <v>0</v>
      </c>
      <c r="P111" s="15">
        <v>0</v>
      </c>
      <c r="Q111" s="50">
        <v>11613.42</v>
      </c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 spans="1:27" hidden="1" outlineLevel="1" x14ac:dyDescent="0.25">
      <c r="A112" s="15" t="s">
        <v>1334</v>
      </c>
      <c r="B112" s="12" t="s">
        <v>1335</v>
      </c>
      <c r="C112" s="13" t="s">
        <v>1336</v>
      </c>
      <c r="D112" s="50"/>
      <c r="E112" s="15">
        <v>0</v>
      </c>
      <c r="F112" s="15">
        <v>742.05000000000007</v>
      </c>
      <c r="G112" s="15">
        <v>1420.1100000000001</v>
      </c>
      <c r="H112" s="15">
        <v>2550.7800000000002</v>
      </c>
      <c r="I112" s="15">
        <v>1035.42</v>
      </c>
      <c r="J112" s="15">
        <v>5921.84</v>
      </c>
      <c r="K112" s="15">
        <v>2652.02</v>
      </c>
      <c r="L112" s="15">
        <v>3088.39</v>
      </c>
      <c r="M112" s="15">
        <v>-1695.54</v>
      </c>
      <c r="N112" s="15">
        <v>3976.09</v>
      </c>
      <c r="O112" s="15">
        <v>1713.69</v>
      </c>
      <c r="P112" s="15">
        <v>1417.6100000000001</v>
      </c>
      <c r="Q112" s="50">
        <v>22822.46</v>
      </c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 spans="1:27" hidden="1" outlineLevel="1" x14ac:dyDescent="0.25">
      <c r="A113" s="15" t="s">
        <v>1337</v>
      </c>
      <c r="B113" s="12" t="s">
        <v>1338</v>
      </c>
      <c r="C113" s="13" t="s">
        <v>185</v>
      </c>
      <c r="D113" s="50"/>
      <c r="E113" s="15">
        <v>1402891.1400000001</v>
      </c>
      <c r="F113" s="15">
        <v>1392348.88</v>
      </c>
      <c r="G113" s="15">
        <v>1561610.62</v>
      </c>
      <c r="H113" s="15">
        <v>1430577.55</v>
      </c>
      <c r="I113" s="15">
        <v>1519621.8</v>
      </c>
      <c r="J113" s="15">
        <v>1405099.68</v>
      </c>
      <c r="K113" s="15">
        <v>1389833.7</v>
      </c>
      <c r="L113" s="15">
        <v>1479939.45</v>
      </c>
      <c r="M113" s="15">
        <v>1388696.43</v>
      </c>
      <c r="N113" s="15">
        <v>1665369.32</v>
      </c>
      <c r="O113" s="15">
        <v>1409899.1</v>
      </c>
      <c r="P113" s="15">
        <v>1587601.49</v>
      </c>
      <c r="Q113" s="50">
        <v>17633489.16</v>
      </c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 spans="1:27" hidden="1" outlineLevel="1" x14ac:dyDescent="0.25">
      <c r="A114" s="15" t="s">
        <v>1339</v>
      </c>
      <c r="B114" s="12" t="s">
        <v>1340</v>
      </c>
      <c r="C114" s="13" t="s">
        <v>186</v>
      </c>
      <c r="D114" s="50"/>
      <c r="E114" s="15">
        <v>452053.19</v>
      </c>
      <c r="F114" s="15">
        <v>482348.84</v>
      </c>
      <c r="G114" s="15">
        <v>489594.09</v>
      </c>
      <c r="H114" s="15">
        <v>522532.8</v>
      </c>
      <c r="I114" s="15">
        <v>504711.27</v>
      </c>
      <c r="J114" s="15">
        <v>466530.01</v>
      </c>
      <c r="K114" s="15">
        <v>470584.38</v>
      </c>
      <c r="L114" s="15">
        <v>475620.3</v>
      </c>
      <c r="M114" s="15">
        <v>448535.95</v>
      </c>
      <c r="N114" s="15">
        <v>510116.52</v>
      </c>
      <c r="O114" s="15">
        <v>444931.39</v>
      </c>
      <c r="P114" s="15">
        <v>481151.01</v>
      </c>
      <c r="Q114" s="50">
        <v>5748709.75</v>
      </c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 spans="1:27" hidden="1" outlineLevel="1" x14ac:dyDescent="0.25">
      <c r="A115" s="15" t="s">
        <v>1341</v>
      </c>
      <c r="B115" s="12" t="s">
        <v>1342</v>
      </c>
      <c r="C115" s="13" t="s">
        <v>1343</v>
      </c>
      <c r="D115" s="50"/>
      <c r="E115" s="15">
        <v>1535260.62</v>
      </c>
      <c r="F115" s="15">
        <v>1535482.96</v>
      </c>
      <c r="G115" s="15">
        <v>1750307.29</v>
      </c>
      <c r="H115" s="15">
        <v>1684063.19</v>
      </c>
      <c r="I115" s="15">
        <v>1736326.32</v>
      </c>
      <c r="J115" s="15">
        <v>1655800.33</v>
      </c>
      <c r="K115" s="15">
        <v>1685541.0899999999</v>
      </c>
      <c r="L115" s="15">
        <v>1756971.8900000001</v>
      </c>
      <c r="M115" s="15">
        <v>1760151.75</v>
      </c>
      <c r="N115" s="15">
        <v>1836645.56</v>
      </c>
      <c r="O115" s="15">
        <v>1758962.48</v>
      </c>
      <c r="P115" s="15">
        <v>1946500.65</v>
      </c>
      <c r="Q115" s="50">
        <v>20642014.130000003</v>
      </c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 spans="1:27" hidden="1" outlineLevel="1" x14ac:dyDescent="0.25">
      <c r="A116" s="15" t="s">
        <v>1344</v>
      </c>
      <c r="B116" s="12" t="s">
        <v>1345</v>
      </c>
      <c r="C116" s="13" t="s">
        <v>187</v>
      </c>
      <c r="D116" s="50"/>
      <c r="E116" s="15">
        <v>437999.76</v>
      </c>
      <c r="F116" s="15">
        <v>443025.11</v>
      </c>
      <c r="G116" s="15">
        <v>505149.34</v>
      </c>
      <c r="H116" s="15">
        <v>496692.99</v>
      </c>
      <c r="I116" s="15">
        <v>511991.37</v>
      </c>
      <c r="J116" s="15">
        <v>505189.93</v>
      </c>
      <c r="K116" s="15">
        <v>525966.75</v>
      </c>
      <c r="L116" s="15">
        <v>538187.78</v>
      </c>
      <c r="M116" s="15">
        <v>566055.62</v>
      </c>
      <c r="N116" s="15">
        <v>530094.65</v>
      </c>
      <c r="O116" s="15">
        <v>516944.69</v>
      </c>
      <c r="P116" s="15">
        <v>571427.68000000005</v>
      </c>
      <c r="Q116" s="50">
        <v>6148725.6700000009</v>
      </c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 spans="1:27" hidden="1" outlineLevel="1" x14ac:dyDescent="0.25">
      <c r="A117" s="15" t="s">
        <v>1346</v>
      </c>
      <c r="B117" s="12" t="s">
        <v>1347</v>
      </c>
      <c r="C117" s="13" t="s">
        <v>188</v>
      </c>
      <c r="D117" s="50"/>
      <c r="E117" s="15">
        <v>-49852.37</v>
      </c>
      <c r="F117" s="15">
        <v>-49852.37</v>
      </c>
      <c r="G117" s="15">
        <v>-49852.37</v>
      </c>
      <c r="H117" s="15">
        <v>-49852.37</v>
      </c>
      <c r="I117" s="15">
        <v>-49852.37</v>
      </c>
      <c r="J117" s="15">
        <v>-49852.37</v>
      </c>
      <c r="K117" s="15">
        <v>-61687.9</v>
      </c>
      <c r="L117" s="15">
        <v>-61687.9</v>
      </c>
      <c r="M117" s="15">
        <v>-61687.9</v>
      </c>
      <c r="N117" s="15">
        <v>-61687.9</v>
      </c>
      <c r="O117" s="15">
        <v>-61687.9</v>
      </c>
      <c r="P117" s="15">
        <v>-61687.9</v>
      </c>
      <c r="Q117" s="50">
        <v>-669241.62000000011</v>
      </c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 spans="1:27" hidden="1" outlineLevel="1" x14ac:dyDescent="0.25">
      <c r="A118" s="15" t="s">
        <v>1348</v>
      </c>
      <c r="B118" s="12" t="s">
        <v>1349</v>
      </c>
      <c r="C118" s="13" t="s">
        <v>190</v>
      </c>
      <c r="D118" s="50"/>
      <c r="E118" s="15">
        <v>93314.98</v>
      </c>
      <c r="F118" s="15">
        <v>96027.26</v>
      </c>
      <c r="G118" s="15">
        <v>99289.25</v>
      </c>
      <c r="H118" s="15">
        <v>77838.75</v>
      </c>
      <c r="I118" s="15">
        <v>59145.919999999998</v>
      </c>
      <c r="J118" s="15">
        <v>99441.94</v>
      </c>
      <c r="K118" s="15">
        <v>106541.13</v>
      </c>
      <c r="L118" s="15">
        <v>107688.08</v>
      </c>
      <c r="M118" s="15">
        <v>92960.39</v>
      </c>
      <c r="N118" s="15">
        <v>136325.15</v>
      </c>
      <c r="O118" s="15">
        <v>105631.99</v>
      </c>
      <c r="P118" s="15">
        <v>117389.87</v>
      </c>
      <c r="Q118" s="50">
        <v>1191594.7099999997</v>
      </c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 spans="1:27" hidden="1" outlineLevel="1" x14ac:dyDescent="0.25">
      <c r="A119" s="15" t="s">
        <v>1350</v>
      </c>
      <c r="B119" s="12" t="s">
        <v>1351</v>
      </c>
      <c r="C119" s="13" t="s">
        <v>1352</v>
      </c>
      <c r="D119" s="50"/>
      <c r="E119" s="15">
        <v>0</v>
      </c>
      <c r="F119" s="15">
        <v>0</v>
      </c>
      <c r="G119" s="15">
        <v>0</v>
      </c>
      <c r="H119" s="15">
        <v>24612.65</v>
      </c>
      <c r="I119" s="15">
        <v>29503.690000000002</v>
      </c>
      <c r="J119" s="15">
        <v>-1864.64</v>
      </c>
      <c r="K119" s="15">
        <v>-2.15</v>
      </c>
      <c r="L119" s="15">
        <v>3482.07</v>
      </c>
      <c r="M119" s="15">
        <v>-567.79</v>
      </c>
      <c r="N119" s="15">
        <v>4986.54</v>
      </c>
      <c r="O119" s="15">
        <v>-510.8</v>
      </c>
      <c r="P119" s="15">
        <v>11.32</v>
      </c>
      <c r="Q119" s="50">
        <v>59650.89</v>
      </c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 spans="1:27" hidden="1" outlineLevel="1" x14ac:dyDescent="0.25">
      <c r="A120" s="15" t="s">
        <v>1353</v>
      </c>
      <c r="B120" s="12" t="s">
        <v>1354</v>
      </c>
      <c r="C120" s="13" t="s">
        <v>1355</v>
      </c>
      <c r="D120" s="50"/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3.52</v>
      </c>
      <c r="O120" s="15">
        <v>0</v>
      </c>
      <c r="P120" s="15">
        <v>0</v>
      </c>
      <c r="Q120" s="50">
        <v>3.52</v>
      </c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 spans="1:27" hidden="1" outlineLevel="1" x14ac:dyDescent="0.25">
      <c r="A121" s="15" t="s">
        <v>1356</v>
      </c>
      <c r="B121" s="12" t="s">
        <v>1357</v>
      </c>
      <c r="C121" s="13" t="s">
        <v>1358</v>
      </c>
      <c r="D121" s="50"/>
      <c r="E121" s="15">
        <v>197193.64</v>
      </c>
      <c r="F121" s="15">
        <v>206567.98</v>
      </c>
      <c r="G121" s="15">
        <v>205136.07</v>
      </c>
      <c r="H121" s="15">
        <v>201054.39</v>
      </c>
      <c r="I121" s="15">
        <v>202565.29</v>
      </c>
      <c r="J121" s="15">
        <v>213947.24</v>
      </c>
      <c r="K121" s="15">
        <v>214825.76</v>
      </c>
      <c r="L121" s="15">
        <v>193089.5</v>
      </c>
      <c r="M121" s="15">
        <v>207827.83000000002</v>
      </c>
      <c r="N121" s="15">
        <v>224384.93</v>
      </c>
      <c r="O121" s="15">
        <v>207672.41</v>
      </c>
      <c r="P121" s="15">
        <v>256155.39</v>
      </c>
      <c r="Q121" s="50">
        <v>2530420.4300000002</v>
      </c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 spans="1:27" hidden="1" outlineLevel="1" x14ac:dyDescent="0.25">
      <c r="A122" s="15" t="s">
        <v>1359</v>
      </c>
      <c r="B122" s="12" t="s">
        <v>1360</v>
      </c>
      <c r="C122" s="13" t="s">
        <v>191</v>
      </c>
      <c r="D122" s="50"/>
      <c r="E122" s="15">
        <v>21106.100000000002</v>
      </c>
      <c r="F122" s="15">
        <v>20464.97</v>
      </c>
      <c r="G122" s="15">
        <v>27559.39</v>
      </c>
      <c r="H122" s="15">
        <v>22540.18</v>
      </c>
      <c r="I122" s="15">
        <v>25479.279999999999</v>
      </c>
      <c r="J122" s="15">
        <v>19730.170000000002</v>
      </c>
      <c r="K122" s="15">
        <v>22819.3</v>
      </c>
      <c r="L122" s="15">
        <v>21281.34</v>
      </c>
      <c r="M122" s="15">
        <v>35052.36</v>
      </c>
      <c r="N122" s="15">
        <v>28621.920000000002</v>
      </c>
      <c r="O122" s="15">
        <v>27610.12</v>
      </c>
      <c r="P122" s="15">
        <v>24301.760000000002</v>
      </c>
      <c r="Q122" s="50">
        <v>296566.89</v>
      </c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 spans="1:27" hidden="1" outlineLevel="1" x14ac:dyDescent="0.25">
      <c r="A123" s="15" t="s">
        <v>1361</v>
      </c>
      <c r="B123" s="12" t="s">
        <v>1362</v>
      </c>
      <c r="C123" s="13" t="s">
        <v>192</v>
      </c>
      <c r="D123" s="50"/>
      <c r="E123" s="15">
        <v>2161.1799999999998</v>
      </c>
      <c r="F123" s="15">
        <v>851.61</v>
      </c>
      <c r="G123" s="15">
        <v>3151.07</v>
      </c>
      <c r="H123" s="15">
        <v>1863.9</v>
      </c>
      <c r="I123" s="15">
        <v>928.37</v>
      </c>
      <c r="J123" s="15">
        <v>2432.9900000000002</v>
      </c>
      <c r="K123" s="15">
        <v>1297.9100000000001</v>
      </c>
      <c r="L123" s="15">
        <v>3892.52</v>
      </c>
      <c r="M123" s="15">
        <v>680.45</v>
      </c>
      <c r="N123" s="15">
        <v>2392.08</v>
      </c>
      <c r="O123" s="15">
        <v>1917.42</v>
      </c>
      <c r="P123" s="15">
        <v>4837.1400000000003</v>
      </c>
      <c r="Q123" s="50">
        <v>26406.639999999999</v>
      </c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 spans="1:27" hidden="1" outlineLevel="1" x14ac:dyDescent="0.25">
      <c r="A124" s="15" t="s">
        <v>1363</v>
      </c>
      <c r="B124" s="12" t="s">
        <v>1364</v>
      </c>
      <c r="C124" s="13" t="s">
        <v>1365</v>
      </c>
      <c r="D124" s="50"/>
      <c r="E124" s="15">
        <v>71570.31</v>
      </c>
      <c r="F124" s="15">
        <v>63768.01</v>
      </c>
      <c r="G124" s="15">
        <v>68796.070000000007</v>
      </c>
      <c r="H124" s="15">
        <v>67874.680000000008</v>
      </c>
      <c r="I124" s="15">
        <v>68453.88</v>
      </c>
      <c r="J124" s="15">
        <v>69810.17</v>
      </c>
      <c r="K124" s="15">
        <v>60137.79</v>
      </c>
      <c r="L124" s="15">
        <v>62704.35</v>
      </c>
      <c r="M124" s="15">
        <v>67586.880000000005</v>
      </c>
      <c r="N124" s="15">
        <v>71810.37</v>
      </c>
      <c r="O124" s="15">
        <v>59866</v>
      </c>
      <c r="P124" s="15">
        <v>83642.62</v>
      </c>
      <c r="Q124" s="50">
        <v>816021.13</v>
      </c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  <row r="125" spans="1:27" hidden="1" outlineLevel="1" x14ac:dyDescent="0.25">
      <c r="A125" s="15" t="s">
        <v>1366</v>
      </c>
      <c r="B125" s="12" t="s">
        <v>1367</v>
      </c>
      <c r="C125" s="13" t="s">
        <v>193</v>
      </c>
      <c r="D125" s="50"/>
      <c r="E125" s="15">
        <v>8403.1200000000008</v>
      </c>
      <c r="F125" s="15">
        <v>9753.36</v>
      </c>
      <c r="G125" s="15">
        <v>12762.49</v>
      </c>
      <c r="H125" s="15">
        <v>7258.93</v>
      </c>
      <c r="I125" s="15">
        <v>8237.61</v>
      </c>
      <c r="J125" s="15">
        <v>5481.5</v>
      </c>
      <c r="K125" s="15">
        <v>8034.5</v>
      </c>
      <c r="L125" s="15">
        <v>5186.29</v>
      </c>
      <c r="M125" s="15">
        <v>4785.4400000000005</v>
      </c>
      <c r="N125" s="15">
        <v>11559.47</v>
      </c>
      <c r="O125" s="15">
        <v>5691.1</v>
      </c>
      <c r="P125" s="15">
        <v>6284.21</v>
      </c>
      <c r="Q125" s="50">
        <v>93438.02</v>
      </c>
      <c r="R125" s="11"/>
      <c r="S125" s="11"/>
      <c r="T125" s="11"/>
      <c r="U125" s="11"/>
      <c r="V125" s="11"/>
      <c r="W125" s="11"/>
      <c r="X125" s="11"/>
      <c r="Y125" s="11"/>
      <c r="Z125" s="11"/>
      <c r="AA125" s="11"/>
    </row>
    <row r="126" spans="1:27" hidden="1" outlineLevel="1" x14ac:dyDescent="0.25">
      <c r="A126" s="15" t="s">
        <v>1368</v>
      </c>
      <c r="B126" s="12" t="s">
        <v>1369</v>
      </c>
      <c r="C126" s="13" t="s">
        <v>1370</v>
      </c>
      <c r="D126" s="50"/>
      <c r="E126" s="15">
        <v>19725.8</v>
      </c>
      <c r="F126" s="15">
        <v>21689.54</v>
      </c>
      <c r="G126" s="15">
        <v>34661.97</v>
      </c>
      <c r="H126" s="15">
        <v>35878.01</v>
      </c>
      <c r="I126" s="15">
        <v>17515.310000000001</v>
      </c>
      <c r="J126" s="15">
        <v>30332.43</v>
      </c>
      <c r="K126" s="15">
        <v>35533.79</v>
      </c>
      <c r="L126" s="15">
        <v>56652.85</v>
      </c>
      <c r="M126" s="15">
        <v>-3436.88</v>
      </c>
      <c r="N126" s="15">
        <v>54010.450000000004</v>
      </c>
      <c r="O126" s="15">
        <v>37839.879999999997</v>
      </c>
      <c r="P126" s="15">
        <v>42947.57</v>
      </c>
      <c r="Q126" s="50">
        <v>383350.72000000003</v>
      </c>
      <c r="R126" s="11"/>
      <c r="S126" s="11"/>
      <c r="T126" s="11"/>
      <c r="U126" s="11"/>
      <c r="V126" s="11"/>
      <c r="W126" s="11"/>
      <c r="X126" s="11"/>
      <c r="Y126" s="11"/>
      <c r="Z126" s="11"/>
      <c r="AA126" s="11"/>
    </row>
    <row r="127" spans="1:27" hidden="1" outlineLevel="1" x14ac:dyDescent="0.25">
      <c r="A127" s="15" t="s">
        <v>1371</v>
      </c>
      <c r="B127" s="12" t="s">
        <v>1372</v>
      </c>
      <c r="C127" s="13" t="s">
        <v>1373</v>
      </c>
      <c r="D127" s="50"/>
      <c r="E127" s="15">
        <v>0</v>
      </c>
      <c r="F127" s="15">
        <v>0</v>
      </c>
      <c r="G127" s="15">
        <v>0</v>
      </c>
      <c r="H127" s="15">
        <v>15172.68</v>
      </c>
      <c r="I127" s="15">
        <v>-1056.43</v>
      </c>
      <c r="J127" s="15">
        <v>432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50">
        <v>14548.25</v>
      </c>
      <c r="R127" s="11"/>
      <c r="S127" s="11"/>
      <c r="T127" s="11"/>
      <c r="U127" s="11"/>
      <c r="V127" s="11"/>
      <c r="W127" s="11"/>
      <c r="X127" s="11"/>
      <c r="Y127" s="11"/>
      <c r="Z127" s="11"/>
      <c r="AA127" s="11"/>
    </row>
    <row r="128" spans="1:27" hidden="1" outlineLevel="1" x14ac:dyDescent="0.25">
      <c r="A128" s="15" t="s">
        <v>1374</v>
      </c>
      <c r="B128" s="12" t="s">
        <v>1375</v>
      </c>
      <c r="C128" s="13" t="s">
        <v>1376</v>
      </c>
      <c r="D128" s="50"/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22.740000000000002</v>
      </c>
      <c r="M128" s="15">
        <v>0</v>
      </c>
      <c r="N128" s="15">
        <v>246.45000000000002</v>
      </c>
      <c r="O128" s="15">
        <v>-43.49</v>
      </c>
      <c r="P128" s="15">
        <v>0</v>
      </c>
      <c r="Q128" s="50">
        <v>225.70000000000002</v>
      </c>
      <c r="R128" s="11"/>
      <c r="S128" s="11"/>
      <c r="T128" s="11"/>
      <c r="U128" s="11"/>
      <c r="V128" s="11"/>
      <c r="W128" s="11"/>
      <c r="X128" s="11"/>
      <c r="Y128" s="11"/>
      <c r="Z128" s="11"/>
      <c r="AA128" s="11"/>
    </row>
    <row r="129" spans="1:27" hidden="1" outlineLevel="1" x14ac:dyDescent="0.25">
      <c r="A129" s="15" t="s">
        <v>1377</v>
      </c>
      <c r="B129" s="12" t="s">
        <v>1378</v>
      </c>
      <c r="C129" s="13" t="s">
        <v>1379</v>
      </c>
      <c r="D129" s="50"/>
      <c r="E129" s="15">
        <v>45634.82</v>
      </c>
      <c r="F129" s="15">
        <v>57884.639999999999</v>
      </c>
      <c r="G129" s="15">
        <v>26545.54</v>
      </c>
      <c r="H129" s="15">
        <v>55317.46</v>
      </c>
      <c r="I129" s="15">
        <v>61381.69</v>
      </c>
      <c r="J129" s="15">
        <v>51500.18</v>
      </c>
      <c r="K129" s="15">
        <v>64234.080000000002</v>
      </c>
      <c r="L129" s="15">
        <v>46736.33</v>
      </c>
      <c r="M129" s="15">
        <v>50214.33</v>
      </c>
      <c r="N129" s="15">
        <v>66075.48</v>
      </c>
      <c r="O129" s="15">
        <v>55534.9</v>
      </c>
      <c r="P129" s="15">
        <v>67542.850000000006</v>
      </c>
      <c r="Q129" s="50">
        <v>648602.29999999993</v>
      </c>
      <c r="R129" s="11"/>
      <c r="S129" s="11"/>
      <c r="T129" s="11"/>
      <c r="U129" s="11"/>
      <c r="V129" s="11"/>
      <c r="W129" s="11"/>
      <c r="X129" s="11"/>
      <c r="Y129" s="11"/>
      <c r="Z129" s="11"/>
      <c r="AA129" s="11"/>
    </row>
    <row r="130" spans="1:27" hidden="1" outlineLevel="1" x14ac:dyDescent="0.25">
      <c r="A130" s="15" t="s">
        <v>1380</v>
      </c>
      <c r="B130" s="12" t="s">
        <v>1381</v>
      </c>
      <c r="C130" s="13" t="s">
        <v>1382</v>
      </c>
      <c r="D130" s="50"/>
      <c r="E130" s="15">
        <v>-740.21</v>
      </c>
      <c r="F130" s="15">
        <v>4999.7300000000005</v>
      </c>
      <c r="G130" s="15">
        <v>745.59</v>
      </c>
      <c r="H130" s="15">
        <v>2483.9</v>
      </c>
      <c r="I130" s="15">
        <v>1969.1100000000001</v>
      </c>
      <c r="J130" s="15">
        <v>3110.78</v>
      </c>
      <c r="K130" s="15">
        <v>6844.57</v>
      </c>
      <c r="L130" s="15">
        <v>-2180.5700000000002</v>
      </c>
      <c r="M130" s="15">
        <v>93.16</v>
      </c>
      <c r="N130" s="15">
        <v>1788.3400000000001</v>
      </c>
      <c r="O130" s="15">
        <v>7702.46</v>
      </c>
      <c r="P130" s="15">
        <v>-325.13</v>
      </c>
      <c r="Q130" s="50">
        <v>26491.73</v>
      </c>
      <c r="R130" s="11"/>
      <c r="S130" s="11"/>
      <c r="T130" s="11"/>
      <c r="U130" s="11"/>
      <c r="V130" s="11"/>
      <c r="W130" s="11"/>
      <c r="X130" s="11"/>
      <c r="Y130" s="11"/>
      <c r="Z130" s="11"/>
      <c r="AA130" s="11"/>
    </row>
    <row r="131" spans="1:27" hidden="1" outlineLevel="1" x14ac:dyDescent="0.25">
      <c r="A131" s="15" t="s">
        <v>1383</v>
      </c>
      <c r="B131" s="12" t="s">
        <v>1384</v>
      </c>
      <c r="C131" s="13" t="s">
        <v>1385</v>
      </c>
      <c r="D131" s="50"/>
      <c r="E131" s="15">
        <v>0</v>
      </c>
      <c r="F131" s="15">
        <v>0</v>
      </c>
      <c r="G131" s="15">
        <v>24.44</v>
      </c>
      <c r="H131" s="15">
        <v>111.09</v>
      </c>
      <c r="I131" s="15">
        <v>-57.46</v>
      </c>
      <c r="J131" s="15">
        <v>66.73</v>
      </c>
      <c r="K131" s="15">
        <v>610.95000000000005</v>
      </c>
      <c r="L131" s="15">
        <v>-222.53</v>
      </c>
      <c r="M131" s="15">
        <v>0</v>
      </c>
      <c r="N131" s="15">
        <v>0</v>
      </c>
      <c r="O131" s="15">
        <v>0</v>
      </c>
      <c r="P131" s="15">
        <v>0</v>
      </c>
      <c r="Q131" s="50">
        <v>533.22</v>
      </c>
      <c r="R131" s="11"/>
      <c r="S131" s="11"/>
      <c r="T131" s="11"/>
      <c r="U131" s="11"/>
      <c r="V131" s="11"/>
      <c r="W131" s="11"/>
      <c r="X131" s="11"/>
      <c r="Y131" s="11"/>
      <c r="Z131" s="11"/>
      <c r="AA131" s="11"/>
    </row>
    <row r="132" spans="1:27" hidden="1" outlineLevel="1" x14ac:dyDescent="0.25">
      <c r="A132" s="15" t="s">
        <v>1386</v>
      </c>
      <c r="B132" s="12" t="s">
        <v>1387</v>
      </c>
      <c r="C132" s="13" t="s">
        <v>1388</v>
      </c>
      <c r="D132" s="50"/>
      <c r="E132" s="15">
        <v>0</v>
      </c>
      <c r="F132" s="15">
        <v>0</v>
      </c>
      <c r="G132" s="15">
        <v>126.12</v>
      </c>
      <c r="H132" s="15">
        <v>15.950000000000001</v>
      </c>
      <c r="I132" s="15">
        <v>140.05000000000001</v>
      </c>
      <c r="J132" s="15">
        <v>68.25</v>
      </c>
      <c r="K132" s="15">
        <v>14.94</v>
      </c>
      <c r="L132" s="15">
        <v>0</v>
      </c>
      <c r="M132" s="15">
        <v>0</v>
      </c>
      <c r="N132" s="15">
        <v>19.43</v>
      </c>
      <c r="O132" s="15">
        <v>-3.43</v>
      </c>
      <c r="P132" s="15">
        <v>0</v>
      </c>
      <c r="Q132" s="50">
        <v>381.31</v>
      </c>
      <c r="R132" s="11"/>
      <c r="S132" s="11"/>
      <c r="T132" s="11"/>
      <c r="U132" s="11"/>
      <c r="V132" s="11"/>
      <c r="W132" s="11"/>
      <c r="X132" s="11"/>
      <c r="Y132" s="11"/>
      <c r="Z132" s="11"/>
      <c r="AA132" s="11"/>
    </row>
    <row r="133" spans="1:27" hidden="1" outlineLevel="1" x14ac:dyDescent="0.25">
      <c r="A133" s="15" t="s">
        <v>1389</v>
      </c>
      <c r="B133" s="12" t="s">
        <v>1390</v>
      </c>
      <c r="C133" s="13" t="s">
        <v>1391</v>
      </c>
      <c r="D133" s="50"/>
      <c r="E133" s="15">
        <v>8727.09</v>
      </c>
      <c r="F133" s="15">
        <v>23839.02</v>
      </c>
      <c r="G133" s="15">
        <v>5493.83</v>
      </c>
      <c r="H133" s="15">
        <v>10615.960000000001</v>
      </c>
      <c r="I133" s="15">
        <v>14476.73</v>
      </c>
      <c r="J133" s="15">
        <v>15303.84</v>
      </c>
      <c r="K133" s="15">
        <v>21396.71</v>
      </c>
      <c r="L133" s="15">
        <v>10335.35</v>
      </c>
      <c r="M133" s="15">
        <v>22282.420000000002</v>
      </c>
      <c r="N133" s="15">
        <v>13709.470000000001</v>
      </c>
      <c r="O133" s="15">
        <v>13477.16</v>
      </c>
      <c r="P133" s="15">
        <v>10224.99</v>
      </c>
      <c r="Q133" s="50">
        <v>169882.57000000004</v>
      </c>
      <c r="R133" s="11"/>
      <c r="S133" s="11"/>
      <c r="T133" s="11"/>
      <c r="U133" s="11"/>
      <c r="V133" s="11"/>
      <c r="W133" s="11"/>
      <c r="X133" s="11"/>
      <c r="Y133" s="11"/>
      <c r="Z133" s="11"/>
      <c r="AA133" s="11"/>
    </row>
    <row r="134" spans="1:27" hidden="1" outlineLevel="1" x14ac:dyDescent="0.25">
      <c r="A134" s="15" t="s">
        <v>1392</v>
      </c>
      <c r="B134" s="12" t="s">
        <v>1393</v>
      </c>
      <c r="C134" s="13" t="s">
        <v>1394</v>
      </c>
      <c r="D134" s="50"/>
      <c r="E134" s="15">
        <v>3829</v>
      </c>
      <c r="F134" s="15">
        <v>2327.7000000000003</v>
      </c>
      <c r="G134" s="15">
        <v>311.8</v>
      </c>
      <c r="H134" s="15">
        <v>-592.64</v>
      </c>
      <c r="I134" s="15">
        <v>2568.44</v>
      </c>
      <c r="J134" s="15">
        <v>3605.82</v>
      </c>
      <c r="K134" s="15">
        <v>-131.79</v>
      </c>
      <c r="L134" s="15">
        <v>1428.09</v>
      </c>
      <c r="M134" s="15">
        <v>1023.03</v>
      </c>
      <c r="N134" s="15">
        <v>428.19</v>
      </c>
      <c r="O134" s="15">
        <v>-116.04</v>
      </c>
      <c r="P134" s="15">
        <v>0</v>
      </c>
      <c r="Q134" s="50">
        <v>14681.6</v>
      </c>
      <c r="R134" s="11"/>
      <c r="S134" s="11"/>
      <c r="T134" s="11"/>
      <c r="U134" s="11"/>
      <c r="V134" s="11"/>
      <c r="W134" s="11"/>
      <c r="X134" s="11"/>
      <c r="Y134" s="11"/>
      <c r="Z134" s="11"/>
      <c r="AA134" s="11"/>
    </row>
    <row r="135" spans="1:27" hidden="1" outlineLevel="1" x14ac:dyDescent="0.25">
      <c r="A135" s="15" t="s">
        <v>1395</v>
      </c>
      <c r="B135" s="12" t="s">
        <v>1396</v>
      </c>
      <c r="C135" s="13" t="s">
        <v>194</v>
      </c>
      <c r="D135" s="50"/>
      <c r="E135" s="15">
        <v>88952.58</v>
      </c>
      <c r="F135" s="15">
        <v>59898.29</v>
      </c>
      <c r="G135" s="15">
        <v>66412.45</v>
      </c>
      <c r="H135" s="15">
        <v>56130.950000000004</v>
      </c>
      <c r="I135" s="15">
        <v>53749.8</v>
      </c>
      <c r="J135" s="15">
        <v>100571.98</v>
      </c>
      <c r="K135" s="15">
        <v>85778.78</v>
      </c>
      <c r="L135" s="15">
        <v>69555.41</v>
      </c>
      <c r="M135" s="15">
        <v>83266.990000000005</v>
      </c>
      <c r="N135" s="15">
        <v>73941.88</v>
      </c>
      <c r="O135" s="15">
        <v>77001.600000000006</v>
      </c>
      <c r="P135" s="15">
        <v>113809.19</v>
      </c>
      <c r="Q135" s="50">
        <v>929069.89999999991</v>
      </c>
      <c r="R135" s="11"/>
      <c r="S135" s="11"/>
      <c r="T135" s="11"/>
      <c r="U135" s="11"/>
      <c r="V135" s="11"/>
      <c r="W135" s="11"/>
      <c r="X135" s="11"/>
      <c r="Y135" s="11"/>
      <c r="Z135" s="11"/>
      <c r="AA135" s="11"/>
    </row>
    <row r="136" spans="1:27" hidden="1" outlineLevel="1" x14ac:dyDescent="0.25">
      <c r="A136" s="15" t="s">
        <v>1397</v>
      </c>
      <c r="B136" s="12" t="s">
        <v>1398</v>
      </c>
      <c r="C136" s="13" t="s">
        <v>1399</v>
      </c>
      <c r="D136" s="50"/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76.42</v>
      </c>
      <c r="Q136" s="50">
        <v>76.42</v>
      </c>
      <c r="R136" s="11"/>
      <c r="S136" s="11"/>
      <c r="T136" s="11"/>
      <c r="U136" s="11"/>
      <c r="V136" s="11"/>
      <c r="W136" s="11"/>
      <c r="X136" s="11"/>
      <c r="Y136" s="11"/>
      <c r="Z136" s="11"/>
      <c r="AA136" s="11"/>
    </row>
    <row r="137" spans="1:27" hidden="1" outlineLevel="1" x14ac:dyDescent="0.25">
      <c r="A137" s="15" t="s">
        <v>1400</v>
      </c>
      <c r="B137" s="12" t="s">
        <v>1401</v>
      </c>
      <c r="C137" s="13" t="s">
        <v>1402</v>
      </c>
      <c r="D137" s="50"/>
      <c r="E137" s="15">
        <v>0</v>
      </c>
      <c r="F137" s="15">
        <v>0</v>
      </c>
      <c r="G137" s="15">
        <v>0</v>
      </c>
      <c r="H137" s="15">
        <v>13289.61</v>
      </c>
      <c r="I137" s="15">
        <v>15552.380000000001</v>
      </c>
      <c r="J137" s="15">
        <v>-470.26</v>
      </c>
      <c r="K137" s="15">
        <v>67.67</v>
      </c>
      <c r="L137" s="15">
        <v>703.77</v>
      </c>
      <c r="M137" s="15">
        <v>454.27</v>
      </c>
      <c r="N137" s="15">
        <v>841.15</v>
      </c>
      <c r="O137" s="15">
        <v>599.4</v>
      </c>
      <c r="P137" s="15">
        <v>0</v>
      </c>
      <c r="Q137" s="50">
        <v>31037.990000000005</v>
      </c>
      <c r="R137" s="11"/>
      <c r="S137" s="11"/>
      <c r="T137" s="11"/>
      <c r="U137" s="11"/>
      <c r="V137" s="11"/>
      <c r="W137" s="11"/>
      <c r="X137" s="11"/>
      <c r="Y137" s="11"/>
      <c r="Z137" s="11"/>
      <c r="AA137" s="11"/>
    </row>
    <row r="138" spans="1:27" hidden="1" outlineLevel="1" x14ac:dyDescent="0.25">
      <c r="A138" s="15" t="s">
        <v>1403</v>
      </c>
      <c r="B138" s="12" t="s">
        <v>1404</v>
      </c>
      <c r="C138" s="13" t="s">
        <v>1405</v>
      </c>
      <c r="D138" s="50"/>
      <c r="E138" s="15">
        <v>264.33</v>
      </c>
      <c r="F138" s="15">
        <v>0</v>
      </c>
      <c r="G138" s="15">
        <v>73</v>
      </c>
      <c r="H138" s="15">
        <v>71</v>
      </c>
      <c r="I138" s="15">
        <v>0</v>
      </c>
      <c r="J138" s="15">
        <v>380.5</v>
      </c>
      <c r="K138" s="15">
        <v>0</v>
      </c>
      <c r="L138" s="15">
        <v>0</v>
      </c>
      <c r="M138" s="15">
        <v>4.66</v>
      </c>
      <c r="N138" s="15">
        <v>31.8</v>
      </c>
      <c r="O138" s="15">
        <v>394.57</v>
      </c>
      <c r="P138" s="15">
        <v>1304.67</v>
      </c>
      <c r="Q138" s="50">
        <v>2524.5299999999997</v>
      </c>
      <c r="R138" s="11"/>
      <c r="S138" s="11"/>
      <c r="T138" s="11"/>
      <c r="U138" s="11"/>
      <c r="V138" s="11"/>
      <c r="W138" s="11"/>
      <c r="X138" s="11"/>
      <c r="Y138" s="11"/>
      <c r="Z138" s="11"/>
      <c r="AA138" s="11"/>
    </row>
    <row r="139" spans="1:27" hidden="1" outlineLevel="1" x14ac:dyDescent="0.25">
      <c r="A139" s="15" t="s">
        <v>1406</v>
      </c>
      <c r="B139" s="12" t="s">
        <v>1407</v>
      </c>
      <c r="C139" s="13" t="s">
        <v>1408</v>
      </c>
      <c r="D139" s="50"/>
      <c r="E139" s="15">
        <v>163980.1</v>
      </c>
      <c r="F139" s="15">
        <v>104284.29000000001</v>
      </c>
      <c r="G139" s="15">
        <v>112694.75</v>
      </c>
      <c r="H139" s="15">
        <v>118572.07</v>
      </c>
      <c r="I139" s="15">
        <v>109733.75</v>
      </c>
      <c r="J139" s="15">
        <v>136703.37</v>
      </c>
      <c r="K139" s="15">
        <v>160211.56</v>
      </c>
      <c r="L139" s="15">
        <v>113020.84</v>
      </c>
      <c r="M139" s="15">
        <v>139805.47</v>
      </c>
      <c r="N139" s="15">
        <v>121927.25</v>
      </c>
      <c r="O139" s="15">
        <v>130010.40000000001</v>
      </c>
      <c r="P139" s="15">
        <v>193608.27</v>
      </c>
      <c r="Q139" s="50">
        <v>1604552.1199999999</v>
      </c>
      <c r="R139" s="11"/>
      <c r="S139" s="11"/>
      <c r="T139" s="11"/>
      <c r="U139" s="11"/>
      <c r="V139" s="11"/>
      <c r="W139" s="11"/>
      <c r="X139" s="11"/>
      <c r="Y139" s="11"/>
      <c r="Z139" s="11"/>
      <c r="AA139" s="11"/>
    </row>
    <row r="140" spans="1:27" hidden="1" outlineLevel="1" x14ac:dyDescent="0.25">
      <c r="A140" s="15" t="s">
        <v>1409</v>
      </c>
      <c r="B140" s="12" t="s">
        <v>1410</v>
      </c>
      <c r="C140" s="13" t="s">
        <v>1411</v>
      </c>
      <c r="D140" s="50"/>
      <c r="E140" s="15">
        <v>76404.44</v>
      </c>
      <c r="F140" s="15">
        <v>70266.19</v>
      </c>
      <c r="G140" s="15">
        <v>-297594.81</v>
      </c>
      <c r="H140" s="15">
        <v>53184.29</v>
      </c>
      <c r="I140" s="15">
        <v>29043.77</v>
      </c>
      <c r="J140" s="15">
        <v>38227.72</v>
      </c>
      <c r="K140" s="15">
        <v>98154.05</v>
      </c>
      <c r="L140" s="15">
        <v>70978.39</v>
      </c>
      <c r="M140" s="15">
        <v>74254.7</v>
      </c>
      <c r="N140" s="15">
        <v>93013.759999999995</v>
      </c>
      <c r="O140" s="15">
        <v>73009.400000000009</v>
      </c>
      <c r="P140" s="15">
        <v>83147.5</v>
      </c>
      <c r="Q140" s="50">
        <v>462089.4</v>
      </c>
      <c r="R140" s="11"/>
      <c r="S140" s="11"/>
      <c r="T140" s="11"/>
      <c r="U140" s="11"/>
      <c r="V140" s="11"/>
      <c r="W140" s="11"/>
      <c r="X140" s="11"/>
      <c r="Y140" s="11"/>
      <c r="Z140" s="11"/>
      <c r="AA140" s="11"/>
    </row>
    <row r="141" spans="1:27" hidden="1" outlineLevel="1" x14ac:dyDescent="0.25">
      <c r="A141" s="15" t="s">
        <v>1412</v>
      </c>
      <c r="B141" s="12" t="s">
        <v>1413</v>
      </c>
      <c r="C141" s="13" t="s">
        <v>1414</v>
      </c>
      <c r="D141" s="50"/>
      <c r="E141" s="15">
        <v>49771.5</v>
      </c>
      <c r="F141" s="15">
        <v>98966.66</v>
      </c>
      <c r="G141" s="15">
        <v>11225</v>
      </c>
      <c r="H141" s="15">
        <v>39844.5</v>
      </c>
      <c r="I141" s="15">
        <v>26949.66</v>
      </c>
      <c r="J141" s="15">
        <v>58555.99</v>
      </c>
      <c r="K141" s="15">
        <v>59546.33</v>
      </c>
      <c r="L141" s="15">
        <v>35916.660000000003</v>
      </c>
      <c r="M141" s="15">
        <v>42157.53</v>
      </c>
      <c r="N141" s="15">
        <v>34154.25</v>
      </c>
      <c r="O141" s="15">
        <v>25526.54</v>
      </c>
      <c r="P141" s="15">
        <v>34668.410000000003</v>
      </c>
      <c r="Q141" s="50">
        <v>517283.03</v>
      </c>
      <c r="R141" s="11"/>
      <c r="S141" s="11"/>
      <c r="T141" s="11"/>
      <c r="U141" s="11"/>
      <c r="V141" s="11"/>
      <c r="W141" s="11"/>
      <c r="X141" s="11"/>
      <c r="Y141" s="11"/>
      <c r="Z141" s="11"/>
      <c r="AA141" s="11"/>
    </row>
    <row r="142" spans="1:27" hidden="1" outlineLevel="1" x14ac:dyDescent="0.25">
      <c r="A142" s="15" t="s">
        <v>1415</v>
      </c>
      <c r="B142" s="12" t="s">
        <v>1416</v>
      </c>
      <c r="C142" s="13" t="s">
        <v>1417</v>
      </c>
      <c r="D142" s="50"/>
      <c r="E142" s="15">
        <v>567.6</v>
      </c>
      <c r="F142" s="15">
        <v>852.30000000000007</v>
      </c>
      <c r="G142" s="15">
        <v>880.4</v>
      </c>
      <c r="H142" s="15">
        <v>625.20000000000005</v>
      </c>
      <c r="I142" s="15">
        <v>660</v>
      </c>
      <c r="J142" s="15">
        <v>573.70000000000005</v>
      </c>
      <c r="K142" s="15">
        <v>359.40000000000003</v>
      </c>
      <c r="L142" s="15">
        <v>724.6</v>
      </c>
      <c r="M142" s="15">
        <v>731.80000000000007</v>
      </c>
      <c r="N142" s="15">
        <v>494.2</v>
      </c>
      <c r="O142" s="15">
        <v>556.4</v>
      </c>
      <c r="P142" s="15">
        <v>1403.4</v>
      </c>
      <c r="Q142" s="50">
        <v>8429</v>
      </c>
      <c r="R142" s="11"/>
      <c r="S142" s="11"/>
      <c r="T142" s="11"/>
      <c r="U142" s="11"/>
      <c r="V142" s="11"/>
      <c r="W142" s="11"/>
      <c r="X142" s="11"/>
      <c r="Y142" s="11"/>
      <c r="Z142" s="11"/>
      <c r="AA142" s="11"/>
    </row>
    <row r="143" spans="1:27" hidden="1" outlineLevel="1" x14ac:dyDescent="0.25">
      <c r="A143" s="15" t="s">
        <v>1418</v>
      </c>
      <c r="B143" s="12" t="s">
        <v>1419</v>
      </c>
      <c r="C143" s="13" t="s">
        <v>1420</v>
      </c>
      <c r="D143" s="50"/>
      <c r="E143" s="15">
        <v>49261.98</v>
      </c>
      <c r="F143" s="15">
        <v>5898.97</v>
      </c>
      <c r="G143" s="15">
        <v>10980.14</v>
      </c>
      <c r="H143" s="15">
        <v>14260.14</v>
      </c>
      <c r="I143" s="15">
        <v>7615.24</v>
      </c>
      <c r="J143" s="15">
        <v>41369.360000000001</v>
      </c>
      <c r="K143" s="15">
        <v>28705.31</v>
      </c>
      <c r="L143" s="15">
        <v>7761.6100000000006</v>
      </c>
      <c r="M143" s="15">
        <v>29048.12</v>
      </c>
      <c r="N143" s="15">
        <v>10575.78</v>
      </c>
      <c r="O143" s="15">
        <v>14003.220000000001</v>
      </c>
      <c r="P143" s="15">
        <v>58086.71</v>
      </c>
      <c r="Q143" s="50">
        <v>277566.58</v>
      </c>
      <c r="R143" s="11"/>
      <c r="S143" s="11"/>
      <c r="T143" s="11"/>
      <c r="U143" s="11"/>
      <c r="V143" s="11"/>
      <c r="W143" s="11"/>
      <c r="X143" s="11"/>
      <c r="Y143" s="11"/>
      <c r="Z143" s="11"/>
      <c r="AA143" s="11"/>
    </row>
    <row r="144" spans="1:27" hidden="1" outlineLevel="1" x14ac:dyDescent="0.25">
      <c r="A144" s="15" t="s">
        <v>1421</v>
      </c>
      <c r="B144" s="12" t="s">
        <v>1422</v>
      </c>
      <c r="C144" s="13" t="s">
        <v>196</v>
      </c>
      <c r="D144" s="50"/>
      <c r="E144" s="15">
        <v>3133.62</v>
      </c>
      <c r="F144" s="15">
        <v>1969.8</v>
      </c>
      <c r="G144" s="15">
        <v>996.71</v>
      </c>
      <c r="H144" s="15">
        <v>3215.01</v>
      </c>
      <c r="I144" s="15">
        <v>2110.59</v>
      </c>
      <c r="J144" s="15">
        <v>9520.49</v>
      </c>
      <c r="K144" s="15">
        <v>4096.5200000000004</v>
      </c>
      <c r="L144" s="15">
        <v>775</v>
      </c>
      <c r="M144" s="15">
        <v>2588.86</v>
      </c>
      <c r="N144" s="15">
        <v>3724.37</v>
      </c>
      <c r="O144" s="15">
        <v>519.13</v>
      </c>
      <c r="P144" s="15">
        <v>10987.77</v>
      </c>
      <c r="Q144" s="50">
        <v>43637.87</v>
      </c>
      <c r="R144" s="11"/>
      <c r="S144" s="11"/>
      <c r="T144" s="11"/>
      <c r="U144" s="11"/>
      <c r="V144" s="11"/>
      <c r="W144" s="11"/>
      <c r="X144" s="11"/>
      <c r="Y144" s="11"/>
      <c r="Z144" s="11"/>
      <c r="AA144" s="11"/>
    </row>
    <row r="145" spans="1:27" hidden="1" outlineLevel="1" x14ac:dyDescent="0.25">
      <c r="A145" s="15" t="s">
        <v>1423</v>
      </c>
      <c r="B145" s="12" t="s">
        <v>1424</v>
      </c>
      <c r="C145" s="13" t="s">
        <v>197</v>
      </c>
      <c r="D145" s="50"/>
      <c r="E145" s="15">
        <v>150853.19</v>
      </c>
      <c r="F145" s="15">
        <v>48619.9</v>
      </c>
      <c r="G145" s="15">
        <v>77053.06</v>
      </c>
      <c r="H145" s="15">
        <v>74650.78</v>
      </c>
      <c r="I145" s="15">
        <v>82231.13</v>
      </c>
      <c r="J145" s="15">
        <v>138156.16</v>
      </c>
      <c r="K145" s="15">
        <v>153848.51999999999</v>
      </c>
      <c r="L145" s="15">
        <v>109255.49</v>
      </c>
      <c r="M145" s="15">
        <v>156221.26</v>
      </c>
      <c r="N145" s="15">
        <v>73969.47</v>
      </c>
      <c r="O145" s="15">
        <v>193607.96</v>
      </c>
      <c r="P145" s="15">
        <v>89386.880000000005</v>
      </c>
      <c r="Q145" s="50">
        <v>1347853.7999999998</v>
      </c>
      <c r="R145" s="11"/>
      <c r="S145" s="11"/>
      <c r="T145" s="11"/>
      <c r="U145" s="11"/>
      <c r="V145" s="11"/>
      <c r="W145" s="11"/>
      <c r="X145" s="11"/>
      <c r="Y145" s="11"/>
      <c r="Z145" s="11"/>
      <c r="AA145" s="11"/>
    </row>
    <row r="146" spans="1:27" hidden="1" outlineLevel="1" x14ac:dyDescent="0.25">
      <c r="A146" s="15" t="s">
        <v>1425</v>
      </c>
      <c r="B146" s="12" t="s">
        <v>1426</v>
      </c>
      <c r="C146" s="13" t="s">
        <v>1427</v>
      </c>
      <c r="D146" s="50"/>
      <c r="E146" s="15">
        <v>0</v>
      </c>
      <c r="F146" s="15">
        <v>0</v>
      </c>
      <c r="G146" s="15">
        <v>0</v>
      </c>
      <c r="H146" s="15">
        <v>506.13</v>
      </c>
      <c r="I146" s="15">
        <v>296.7</v>
      </c>
      <c r="J146" s="15">
        <v>553.73</v>
      </c>
      <c r="K146" s="15">
        <v>1017.83</v>
      </c>
      <c r="L146" s="15">
        <v>2871.69</v>
      </c>
      <c r="M146" s="15">
        <v>36.480000000000004</v>
      </c>
      <c r="N146" s="15">
        <v>-183.44</v>
      </c>
      <c r="O146" s="15">
        <v>2288.85</v>
      </c>
      <c r="P146" s="15">
        <v>201.76</v>
      </c>
      <c r="Q146" s="50">
        <v>7589.7300000000005</v>
      </c>
      <c r="R146" s="11"/>
      <c r="S146" s="11"/>
      <c r="T146" s="11"/>
      <c r="U146" s="11"/>
      <c r="V146" s="11"/>
      <c r="W146" s="11"/>
      <c r="X146" s="11"/>
      <c r="Y146" s="11"/>
      <c r="Z146" s="11"/>
      <c r="AA146" s="11"/>
    </row>
    <row r="147" spans="1:27" hidden="1" outlineLevel="1" x14ac:dyDescent="0.25">
      <c r="A147" s="15" t="s">
        <v>1428</v>
      </c>
      <c r="B147" s="12" t="s">
        <v>1429</v>
      </c>
      <c r="C147" s="13" t="s">
        <v>1430</v>
      </c>
      <c r="D147" s="50"/>
      <c r="E147" s="15">
        <v>0</v>
      </c>
      <c r="F147" s="15">
        <v>0</v>
      </c>
      <c r="G147" s="15">
        <v>0</v>
      </c>
      <c r="H147" s="15">
        <v>12203.84</v>
      </c>
      <c r="I147" s="15">
        <v>17510.920000000002</v>
      </c>
      <c r="J147" s="15">
        <v>1159.8399999999999</v>
      </c>
      <c r="K147" s="15">
        <v>4404.37</v>
      </c>
      <c r="L147" s="15">
        <v>794.32</v>
      </c>
      <c r="M147" s="15">
        <v>630.72</v>
      </c>
      <c r="N147" s="15">
        <v>-315.36</v>
      </c>
      <c r="O147" s="15">
        <v>0</v>
      </c>
      <c r="P147" s="15">
        <v>0</v>
      </c>
      <c r="Q147" s="50">
        <v>36388.65</v>
      </c>
      <c r="R147" s="11"/>
      <c r="S147" s="11"/>
      <c r="T147" s="11"/>
      <c r="U147" s="11"/>
      <c r="V147" s="11"/>
      <c r="W147" s="11"/>
      <c r="X147" s="11"/>
      <c r="Y147" s="11"/>
      <c r="Z147" s="11"/>
      <c r="AA147" s="11"/>
    </row>
    <row r="148" spans="1:27" hidden="1" outlineLevel="1" x14ac:dyDescent="0.25">
      <c r="A148" s="15" t="s">
        <v>1431</v>
      </c>
      <c r="B148" s="12" t="s">
        <v>1432</v>
      </c>
      <c r="C148" s="13" t="s">
        <v>1433</v>
      </c>
      <c r="D148" s="50"/>
      <c r="E148" s="15">
        <v>14919.83</v>
      </c>
      <c r="F148" s="15">
        <v>3953.52</v>
      </c>
      <c r="G148" s="15">
        <v>626.41999999999996</v>
      </c>
      <c r="H148" s="15">
        <v>5883.43</v>
      </c>
      <c r="I148" s="15">
        <v>7766.18</v>
      </c>
      <c r="J148" s="15">
        <v>12168.5</v>
      </c>
      <c r="K148" s="15">
        <v>11694.66</v>
      </c>
      <c r="L148" s="15">
        <v>7989.06</v>
      </c>
      <c r="M148" s="15">
        <v>6542.55</v>
      </c>
      <c r="N148" s="15">
        <v>3636.62</v>
      </c>
      <c r="O148" s="15">
        <v>12992.12</v>
      </c>
      <c r="P148" s="15">
        <v>3505.44</v>
      </c>
      <c r="Q148" s="50">
        <v>91678.33</v>
      </c>
      <c r="R148" s="11"/>
      <c r="S148" s="11"/>
      <c r="T148" s="11"/>
      <c r="U148" s="11"/>
      <c r="V148" s="11"/>
      <c r="W148" s="11"/>
      <c r="X148" s="11"/>
      <c r="Y148" s="11"/>
      <c r="Z148" s="11"/>
      <c r="AA148" s="11"/>
    </row>
    <row r="149" spans="1:27" hidden="1" outlineLevel="1" x14ac:dyDescent="0.25">
      <c r="A149" s="15" t="s">
        <v>1434</v>
      </c>
      <c r="B149" s="12" t="s">
        <v>1435</v>
      </c>
      <c r="C149" s="13" t="s">
        <v>1436</v>
      </c>
      <c r="D149" s="50"/>
      <c r="E149" s="15">
        <v>233774.05000000002</v>
      </c>
      <c r="F149" s="15">
        <v>79369.66</v>
      </c>
      <c r="G149" s="15">
        <v>128022.16</v>
      </c>
      <c r="H149" s="15">
        <v>114315.87</v>
      </c>
      <c r="I149" s="15">
        <v>99703.41</v>
      </c>
      <c r="J149" s="15">
        <v>190538.12</v>
      </c>
      <c r="K149" s="15">
        <v>185760.04</v>
      </c>
      <c r="L149" s="15">
        <v>137053.87</v>
      </c>
      <c r="M149" s="15">
        <v>238014.32</v>
      </c>
      <c r="N149" s="15">
        <v>59756.74</v>
      </c>
      <c r="O149" s="15">
        <v>270379.45</v>
      </c>
      <c r="P149" s="15">
        <v>160526.31</v>
      </c>
      <c r="Q149" s="50">
        <v>1897214.0000000002</v>
      </c>
      <c r="R149" s="11"/>
      <c r="S149" s="11"/>
      <c r="T149" s="11"/>
      <c r="U149" s="11"/>
      <c r="V149" s="11"/>
      <c r="W149" s="11"/>
      <c r="X149" s="11"/>
      <c r="Y149" s="11"/>
      <c r="Z149" s="11"/>
      <c r="AA149" s="11"/>
    </row>
    <row r="150" spans="1:27" hidden="1" outlineLevel="1" x14ac:dyDescent="0.25">
      <c r="A150" s="15" t="s">
        <v>1437</v>
      </c>
      <c r="B150" s="12" t="s">
        <v>1438</v>
      </c>
      <c r="C150" s="13" t="s">
        <v>198</v>
      </c>
      <c r="D150" s="50"/>
      <c r="E150" s="15">
        <v>282829.3</v>
      </c>
      <c r="F150" s="15">
        <v>119151.43000000001</v>
      </c>
      <c r="G150" s="15">
        <v>168319.18</v>
      </c>
      <c r="H150" s="15">
        <v>143177.25</v>
      </c>
      <c r="I150" s="15">
        <v>117402.82</v>
      </c>
      <c r="J150" s="15">
        <v>246033.55000000002</v>
      </c>
      <c r="K150" s="15">
        <v>273187.34999999998</v>
      </c>
      <c r="L150" s="15">
        <v>172344.31</v>
      </c>
      <c r="M150" s="15">
        <v>256031.84</v>
      </c>
      <c r="N150" s="15">
        <v>65793.11</v>
      </c>
      <c r="O150" s="15">
        <v>357885.53</v>
      </c>
      <c r="P150" s="15">
        <v>171077.58000000002</v>
      </c>
      <c r="Q150" s="50">
        <v>2373233.2500000005</v>
      </c>
      <c r="R150" s="11"/>
      <c r="S150" s="11"/>
      <c r="T150" s="11"/>
      <c r="U150" s="11"/>
      <c r="V150" s="11"/>
      <c r="W150" s="11"/>
      <c r="X150" s="11"/>
      <c r="Y150" s="11"/>
      <c r="Z150" s="11"/>
      <c r="AA150" s="11"/>
    </row>
    <row r="151" spans="1:27" hidden="1" outlineLevel="1" x14ac:dyDescent="0.25">
      <c r="A151" s="15" t="s">
        <v>1439</v>
      </c>
      <c r="B151" s="12" t="s">
        <v>1440</v>
      </c>
      <c r="C151" s="13" t="s">
        <v>199</v>
      </c>
      <c r="D151" s="50"/>
      <c r="E151" s="15">
        <v>80977.42</v>
      </c>
      <c r="F151" s="15">
        <v>24689.03</v>
      </c>
      <c r="G151" s="15">
        <v>33831.760000000002</v>
      </c>
      <c r="H151" s="15">
        <v>33682.400000000001</v>
      </c>
      <c r="I151" s="15">
        <v>55323.05</v>
      </c>
      <c r="J151" s="15">
        <v>65747.16</v>
      </c>
      <c r="K151" s="15">
        <v>64830.39</v>
      </c>
      <c r="L151" s="15">
        <v>67283.600000000006</v>
      </c>
      <c r="M151" s="15">
        <v>73183.81</v>
      </c>
      <c r="N151" s="15">
        <v>21511.89</v>
      </c>
      <c r="O151" s="15">
        <v>150288.67000000001</v>
      </c>
      <c r="P151" s="15">
        <v>42421.67</v>
      </c>
      <c r="Q151" s="50">
        <v>713770.85000000009</v>
      </c>
      <c r="R151" s="11"/>
      <c r="S151" s="11"/>
      <c r="T151" s="11"/>
      <c r="U151" s="11"/>
      <c r="V151" s="11"/>
      <c r="W151" s="11"/>
      <c r="X151" s="11"/>
      <c r="Y151" s="11"/>
      <c r="Z151" s="11"/>
      <c r="AA151" s="11"/>
    </row>
    <row r="152" spans="1:27" hidden="1" outlineLevel="1" x14ac:dyDescent="0.25">
      <c r="A152" s="15" t="s">
        <v>1441</v>
      </c>
      <c r="B152" s="12" t="s">
        <v>1442</v>
      </c>
      <c r="C152" s="13" t="s">
        <v>1443</v>
      </c>
      <c r="D152" s="50"/>
      <c r="E152" s="15">
        <v>287486.19</v>
      </c>
      <c r="F152" s="15">
        <v>101676.32</v>
      </c>
      <c r="G152" s="15">
        <v>100767.18000000001</v>
      </c>
      <c r="H152" s="15">
        <v>127268.13</v>
      </c>
      <c r="I152" s="15">
        <v>111474.56</v>
      </c>
      <c r="J152" s="15">
        <v>192458.41</v>
      </c>
      <c r="K152" s="15">
        <v>218319.80000000002</v>
      </c>
      <c r="L152" s="15">
        <v>153000.57</v>
      </c>
      <c r="M152" s="15">
        <v>279622.77</v>
      </c>
      <c r="N152" s="15">
        <v>53627.89</v>
      </c>
      <c r="O152" s="15">
        <v>333379.82</v>
      </c>
      <c r="P152" s="15">
        <v>154428.12</v>
      </c>
      <c r="Q152" s="50">
        <v>2113509.7600000002</v>
      </c>
      <c r="R152" s="11"/>
      <c r="S152" s="11"/>
      <c r="T152" s="11"/>
      <c r="U152" s="11"/>
      <c r="V152" s="11"/>
      <c r="W152" s="11"/>
      <c r="X152" s="11"/>
      <c r="Y152" s="11"/>
      <c r="Z152" s="11"/>
      <c r="AA152" s="11"/>
    </row>
    <row r="153" spans="1:27" hidden="1" outlineLevel="1" x14ac:dyDescent="0.25">
      <c r="A153" s="15" t="s">
        <v>1444</v>
      </c>
      <c r="B153" s="12" t="s">
        <v>1445</v>
      </c>
      <c r="C153" s="13" t="s">
        <v>200</v>
      </c>
      <c r="D153" s="50"/>
      <c r="E153" s="15">
        <v>68248.05</v>
      </c>
      <c r="F153" s="15">
        <v>16255.04</v>
      </c>
      <c r="G153" s="15">
        <v>32530.510000000002</v>
      </c>
      <c r="H153" s="15">
        <v>19984.189999999999</v>
      </c>
      <c r="I153" s="15">
        <v>32964.5</v>
      </c>
      <c r="J153" s="15">
        <v>39079.57</v>
      </c>
      <c r="K153" s="15">
        <v>43334.16</v>
      </c>
      <c r="L153" s="15">
        <v>22531.920000000002</v>
      </c>
      <c r="M153" s="15">
        <v>68254.58</v>
      </c>
      <c r="N153" s="15">
        <v>17865.439999999999</v>
      </c>
      <c r="O153" s="15">
        <v>70130.759999999995</v>
      </c>
      <c r="P153" s="15">
        <v>21361.279999999999</v>
      </c>
      <c r="Q153" s="50">
        <v>452540.00000000006</v>
      </c>
      <c r="R153" s="11"/>
      <c r="S153" s="11"/>
      <c r="T153" s="11"/>
      <c r="U153" s="11"/>
      <c r="V153" s="11"/>
      <c r="W153" s="11"/>
      <c r="X153" s="11"/>
      <c r="Y153" s="11"/>
      <c r="Z153" s="11"/>
      <c r="AA153" s="11"/>
    </row>
    <row r="154" spans="1:27" hidden="1" outlineLevel="1" x14ac:dyDescent="0.25">
      <c r="A154" s="15" t="s">
        <v>1446</v>
      </c>
      <c r="B154" s="12" t="s">
        <v>1447</v>
      </c>
      <c r="C154" s="13" t="s">
        <v>201</v>
      </c>
      <c r="D154" s="50"/>
      <c r="E154" s="15">
        <v>13838.98</v>
      </c>
      <c r="F154" s="15">
        <v>146194.99</v>
      </c>
      <c r="G154" s="15">
        <v>88789.78</v>
      </c>
      <c r="H154" s="15">
        <v>94744.35</v>
      </c>
      <c r="I154" s="15">
        <v>64028.450000000004</v>
      </c>
      <c r="J154" s="15">
        <v>13228.15</v>
      </c>
      <c r="K154" s="15">
        <v>-1783.05</v>
      </c>
      <c r="L154" s="15">
        <v>-54644.5</v>
      </c>
      <c r="M154" s="15">
        <v>17420.57</v>
      </c>
      <c r="N154" s="15">
        <v>121920.12</v>
      </c>
      <c r="O154" s="15">
        <v>-292300.39</v>
      </c>
      <c r="P154" s="15">
        <v>-8063.91</v>
      </c>
      <c r="Q154" s="50">
        <v>203373.53999999992</v>
      </c>
      <c r="R154" s="11"/>
      <c r="S154" s="11"/>
      <c r="T154" s="11"/>
      <c r="U154" s="11"/>
      <c r="V154" s="11"/>
      <c r="W154" s="11"/>
      <c r="X154" s="11"/>
      <c r="Y154" s="11"/>
      <c r="Z154" s="11"/>
      <c r="AA154" s="11"/>
    </row>
    <row r="155" spans="1:27" hidden="1" outlineLevel="1" x14ac:dyDescent="0.25">
      <c r="A155" s="15" t="s">
        <v>1448</v>
      </c>
      <c r="B155" s="12" t="s">
        <v>1449</v>
      </c>
      <c r="C155" s="13" t="s">
        <v>202</v>
      </c>
      <c r="D155" s="50"/>
      <c r="E155" s="15">
        <v>41289.599999999999</v>
      </c>
      <c r="F155" s="15">
        <v>49882.94</v>
      </c>
      <c r="G155" s="15">
        <v>40722.25</v>
      </c>
      <c r="H155" s="15">
        <v>42344.12</v>
      </c>
      <c r="I155" s="15">
        <v>29982.75</v>
      </c>
      <c r="J155" s="15">
        <v>62517.48</v>
      </c>
      <c r="K155" s="15">
        <v>45431.62</v>
      </c>
      <c r="L155" s="15">
        <v>46848.47</v>
      </c>
      <c r="M155" s="15">
        <v>47644.75</v>
      </c>
      <c r="N155" s="15">
        <v>48599.340000000004</v>
      </c>
      <c r="O155" s="15">
        <v>49813.79</v>
      </c>
      <c r="P155" s="15">
        <v>74388.28</v>
      </c>
      <c r="Q155" s="50">
        <v>579465.39</v>
      </c>
      <c r="R155" s="11"/>
      <c r="S155" s="11"/>
      <c r="T155" s="11"/>
      <c r="U155" s="11"/>
      <c r="V155" s="11"/>
      <c r="W155" s="11"/>
      <c r="X155" s="11"/>
      <c r="Y155" s="11"/>
      <c r="Z155" s="11"/>
      <c r="AA155" s="11"/>
    </row>
    <row r="156" spans="1:27" hidden="1" outlineLevel="1" x14ac:dyDescent="0.25">
      <c r="A156" s="15" t="s">
        <v>1450</v>
      </c>
      <c r="B156" s="12" t="s">
        <v>1451</v>
      </c>
      <c r="C156" s="13" t="s">
        <v>1452</v>
      </c>
      <c r="D156" s="50"/>
      <c r="E156" s="15">
        <v>0</v>
      </c>
      <c r="F156" s="15">
        <v>0</v>
      </c>
      <c r="G156" s="15">
        <v>0</v>
      </c>
      <c r="H156" s="15">
        <v>433</v>
      </c>
      <c r="I156" s="15">
        <v>2179</v>
      </c>
      <c r="J156" s="15">
        <v>822</v>
      </c>
      <c r="K156" s="15">
        <v>-24</v>
      </c>
      <c r="L156" s="15">
        <v>600</v>
      </c>
      <c r="M156" s="15">
        <v>600</v>
      </c>
      <c r="N156" s="15">
        <v>600</v>
      </c>
      <c r="O156" s="15">
        <v>600</v>
      </c>
      <c r="P156" s="15">
        <v>0</v>
      </c>
      <c r="Q156" s="50">
        <v>5810</v>
      </c>
      <c r="R156" s="11"/>
      <c r="S156" s="11"/>
      <c r="T156" s="11"/>
      <c r="U156" s="11"/>
      <c r="V156" s="11"/>
      <c r="W156" s="11"/>
      <c r="X156" s="11"/>
      <c r="Y156" s="11"/>
      <c r="Z156" s="11"/>
      <c r="AA156" s="11"/>
    </row>
    <row r="157" spans="1:27" hidden="1" outlineLevel="1" x14ac:dyDescent="0.25">
      <c r="A157" s="15" t="s">
        <v>1453</v>
      </c>
      <c r="B157" s="12" t="s">
        <v>1454</v>
      </c>
      <c r="C157" s="13" t="s">
        <v>1455</v>
      </c>
      <c r="D157" s="50"/>
      <c r="E157" s="15">
        <v>86521.78</v>
      </c>
      <c r="F157" s="15">
        <v>65252.75</v>
      </c>
      <c r="G157" s="15">
        <v>58881.19</v>
      </c>
      <c r="H157" s="15">
        <v>26523.62</v>
      </c>
      <c r="I157" s="15">
        <v>47619.87</v>
      </c>
      <c r="J157" s="15">
        <v>58311.58</v>
      </c>
      <c r="K157" s="15">
        <v>24295.31</v>
      </c>
      <c r="L157" s="15">
        <v>36165.450000000004</v>
      </c>
      <c r="M157" s="15">
        <v>33929.730000000003</v>
      </c>
      <c r="N157" s="15">
        <v>26548.600000000002</v>
      </c>
      <c r="O157" s="15">
        <v>29537.93</v>
      </c>
      <c r="P157" s="15">
        <v>26736.71</v>
      </c>
      <c r="Q157" s="50">
        <v>520324.52</v>
      </c>
      <c r="R157" s="11"/>
      <c r="S157" s="11"/>
      <c r="T157" s="11"/>
      <c r="U157" s="11"/>
      <c r="V157" s="11"/>
      <c r="W157" s="11"/>
      <c r="X157" s="11"/>
      <c r="Y157" s="11"/>
      <c r="Z157" s="11"/>
      <c r="AA157" s="11"/>
    </row>
    <row r="158" spans="1:27" hidden="1" outlineLevel="1" x14ac:dyDescent="0.25">
      <c r="A158" s="15" t="s">
        <v>1456</v>
      </c>
      <c r="B158" s="12" t="s">
        <v>1457</v>
      </c>
      <c r="C158" s="13" t="s">
        <v>204</v>
      </c>
      <c r="D158" s="50"/>
      <c r="E158" s="15">
        <v>18087.23</v>
      </c>
      <c r="F158" s="15">
        <v>16169.640000000001</v>
      </c>
      <c r="G158" s="15">
        <v>7973.87</v>
      </c>
      <c r="H158" s="15">
        <v>8634.5300000000007</v>
      </c>
      <c r="I158" s="15">
        <v>9883.19</v>
      </c>
      <c r="J158" s="15">
        <v>17321.170000000002</v>
      </c>
      <c r="K158" s="15">
        <v>6741.8600000000006</v>
      </c>
      <c r="L158" s="15">
        <v>9082.85</v>
      </c>
      <c r="M158" s="15">
        <v>5000.72</v>
      </c>
      <c r="N158" s="15">
        <v>7159.12</v>
      </c>
      <c r="O158" s="15">
        <v>9440.01</v>
      </c>
      <c r="P158" s="15">
        <v>22410.28</v>
      </c>
      <c r="Q158" s="50">
        <v>137904.47</v>
      </c>
      <c r="R158" s="11"/>
      <c r="S158" s="11"/>
      <c r="T158" s="11"/>
      <c r="U158" s="11"/>
      <c r="V158" s="11"/>
      <c r="W158" s="11"/>
      <c r="X158" s="11"/>
      <c r="Y158" s="11"/>
      <c r="Z158" s="11"/>
      <c r="AA158" s="11"/>
    </row>
    <row r="159" spans="1:27" hidden="1" outlineLevel="1" x14ac:dyDescent="0.25">
      <c r="A159" s="15" t="s">
        <v>1458</v>
      </c>
      <c r="B159" s="12" t="s">
        <v>1459</v>
      </c>
      <c r="C159" s="13" t="s">
        <v>1460</v>
      </c>
      <c r="D159" s="50"/>
      <c r="E159" s="15">
        <v>1894.32</v>
      </c>
      <c r="F159" s="15">
        <v>1705.81</v>
      </c>
      <c r="G159" s="15">
        <v>1800</v>
      </c>
      <c r="H159" s="15">
        <v>3044.86</v>
      </c>
      <c r="I159" s="15">
        <v>1620.55</v>
      </c>
      <c r="J159" s="15">
        <v>209.52</v>
      </c>
      <c r="K159" s="15">
        <v>1807.5</v>
      </c>
      <c r="L159" s="15">
        <v>350</v>
      </c>
      <c r="M159" s="15">
        <v>9222.5500000000011</v>
      </c>
      <c r="N159" s="15">
        <v>1557.05</v>
      </c>
      <c r="O159" s="15">
        <v>2509.64</v>
      </c>
      <c r="P159" s="15">
        <v>910.69</v>
      </c>
      <c r="Q159" s="50">
        <v>26632.49</v>
      </c>
      <c r="R159" s="11"/>
      <c r="S159" s="11"/>
      <c r="T159" s="11"/>
      <c r="U159" s="11"/>
      <c r="V159" s="11"/>
      <c r="W159" s="11"/>
      <c r="X159" s="11"/>
      <c r="Y159" s="11"/>
      <c r="Z159" s="11"/>
      <c r="AA159" s="11"/>
    </row>
    <row r="160" spans="1:27" hidden="1" outlineLevel="1" x14ac:dyDescent="0.25">
      <c r="A160" s="15" t="s">
        <v>1461</v>
      </c>
      <c r="B160" s="12" t="s">
        <v>1462</v>
      </c>
      <c r="C160" s="13" t="s">
        <v>1463</v>
      </c>
      <c r="D160" s="50"/>
      <c r="E160" s="15">
        <v>13193.14</v>
      </c>
      <c r="F160" s="15">
        <v>12870.02</v>
      </c>
      <c r="G160" s="15">
        <v>15474.550000000001</v>
      </c>
      <c r="H160" s="15">
        <v>13651.79</v>
      </c>
      <c r="I160" s="15">
        <v>16274.92</v>
      </c>
      <c r="J160" s="15">
        <v>11790.72</v>
      </c>
      <c r="K160" s="15">
        <v>6008.1900000000005</v>
      </c>
      <c r="L160" s="15">
        <v>13183</v>
      </c>
      <c r="M160" s="15">
        <v>12028.130000000001</v>
      </c>
      <c r="N160" s="15">
        <v>5878.81</v>
      </c>
      <c r="O160" s="15">
        <v>11304.87</v>
      </c>
      <c r="P160" s="15">
        <v>13350.09</v>
      </c>
      <c r="Q160" s="50">
        <v>145008.23000000001</v>
      </c>
      <c r="R160" s="11"/>
      <c r="S160" s="11"/>
      <c r="T160" s="11"/>
      <c r="U160" s="11"/>
      <c r="V160" s="11"/>
      <c r="W160" s="11"/>
      <c r="X160" s="11"/>
      <c r="Y160" s="11"/>
      <c r="Z160" s="11"/>
      <c r="AA160" s="11"/>
    </row>
    <row r="161" spans="1:27" hidden="1" outlineLevel="1" x14ac:dyDescent="0.25">
      <c r="A161" s="15" t="s">
        <v>1464</v>
      </c>
      <c r="B161" s="12" t="s">
        <v>1465</v>
      </c>
      <c r="C161" s="13" t="s">
        <v>206</v>
      </c>
      <c r="D161" s="50"/>
      <c r="E161" s="15">
        <v>3325.28</v>
      </c>
      <c r="F161" s="15">
        <v>2396.4500000000003</v>
      </c>
      <c r="G161" s="15">
        <v>2529.41</v>
      </c>
      <c r="H161" s="15">
        <v>2903.59</v>
      </c>
      <c r="I161" s="15">
        <v>2957.14</v>
      </c>
      <c r="J161" s="15">
        <v>2485.7000000000003</v>
      </c>
      <c r="K161" s="15">
        <v>2428.09</v>
      </c>
      <c r="L161" s="15">
        <v>1284.79</v>
      </c>
      <c r="M161" s="15">
        <v>2107.14</v>
      </c>
      <c r="N161" s="15">
        <v>2611.59</v>
      </c>
      <c r="O161" s="15">
        <v>178.59</v>
      </c>
      <c r="P161" s="15">
        <v>724.99</v>
      </c>
      <c r="Q161" s="50">
        <v>25932.760000000002</v>
      </c>
      <c r="R161" s="11"/>
      <c r="S161" s="11"/>
      <c r="T161" s="11"/>
      <c r="U161" s="11"/>
      <c r="V161" s="11"/>
      <c r="W161" s="11"/>
      <c r="X161" s="11"/>
      <c r="Y161" s="11"/>
      <c r="Z161" s="11"/>
      <c r="AA161" s="11"/>
    </row>
    <row r="162" spans="1:27" hidden="1" outlineLevel="1" x14ac:dyDescent="0.25">
      <c r="A162" s="15" t="s">
        <v>1466</v>
      </c>
      <c r="B162" s="12" t="s">
        <v>1467</v>
      </c>
      <c r="C162" s="13" t="s">
        <v>1468</v>
      </c>
      <c r="D162" s="50"/>
      <c r="E162" s="15">
        <v>25583</v>
      </c>
      <c r="F162" s="15">
        <v>25583</v>
      </c>
      <c r="G162" s="15">
        <v>46249</v>
      </c>
      <c r="H162" s="15">
        <v>46249</v>
      </c>
      <c r="I162" s="15">
        <v>46249</v>
      </c>
      <c r="J162" s="15">
        <v>46249</v>
      </c>
      <c r="K162" s="15">
        <v>67249</v>
      </c>
      <c r="L162" s="15">
        <v>67249</v>
      </c>
      <c r="M162" s="15">
        <v>-274998</v>
      </c>
      <c r="N162" s="15">
        <v>17062.27</v>
      </c>
      <c r="O162" s="15">
        <v>40062.97</v>
      </c>
      <c r="P162" s="15">
        <v>-310592.94</v>
      </c>
      <c r="Q162" s="50">
        <v>-157805.70000000001</v>
      </c>
      <c r="R162" s="11"/>
      <c r="S162" s="11"/>
      <c r="T162" s="11"/>
      <c r="U162" s="11"/>
      <c r="V162" s="11"/>
      <c r="W162" s="11"/>
      <c r="X162" s="11"/>
      <c r="Y162" s="11"/>
      <c r="Z162" s="11"/>
      <c r="AA162" s="11"/>
    </row>
    <row r="163" spans="1:27" hidden="1" outlineLevel="1" x14ac:dyDescent="0.25">
      <c r="A163" s="15" t="s">
        <v>1469</v>
      </c>
      <c r="B163" s="12" t="s">
        <v>1470</v>
      </c>
      <c r="C163" s="13" t="s">
        <v>208</v>
      </c>
      <c r="D163" s="50"/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0</v>
      </c>
      <c r="O163" s="15">
        <v>0</v>
      </c>
      <c r="P163" s="15">
        <v>688830.87</v>
      </c>
      <c r="Q163" s="50">
        <v>688830.87</v>
      </c>
      <c r="R163" s="11"/>
      <c r="S163" s="11"/>
      <c r="T163" s="11"/>
      <c r="U163" s="11"/>
      <c r="V163" s="11"/>
      <c r="W163" s="11"/>
      <c r="X163" s="11"/>
      <c r="Y163" s="11"/>
      <c r="Z163" s="11"/>
      <c r="AA163" s="11"/>
    </row>
    <row r="164" spans="1:27" hidden="1" outlineLevel="1" x14ac:dyDescent="0.25">
      <c r="A164" s="15" t="s">
        <v>1471</v>
      </c>
      <c r="B164" s="12" t="s">
        <v>1472</v>
      </c>
      <c r="C164" s="13" t="s">
        <v>209</v>
      </c>
      <c r="D164" s="50"/>
      <c r="E164" s="15">
        <v>-95539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50">
        <v>-95539</v>
      </c>
      <c r="R164" s="11"/>
      <c r="S164" s="11"/>
      <c r="T164" s="11"/>
      <c r="U164" s="11"/>
      <c r="V164" s="11"/>
      <c r="W164" s="11"/>
      <c r="X164" s="11"/>
      <c r="Y164" s="11"/>
      <c r="Z164" s="11"/>
      <c r="AA164" s="11"/>
    </row>
    <row r="165" spans="1:27" hidden="1" outlineLevel="1" x14ac:dyDescent="0.25">
      <c r="A165" s="15" t="s">
        <v>1473</v>
      </c>
      <c r="B165" s="12" t="s">
        <v>1474</v>
      </c>
      <c r="C165" s="13" t="s">
        <v>1475</v>
      </c>
      <c r="D165" s="50"/>
      <c r="E165" s="15">
        <v>35858.97</v>
      </c>
      <c r="F165" s="15">
        <v>37997.74</v>
      </c>
      <c r="G165" s="15">
        <v>65591.06</v>
      </c>
      <c r="H165" s="15">
        <v>46132.450000000004</v>
      </c>
      <c r="I165" s="15">
        <v>41313.1</v>
      </c>
      <c r="J165" s="15">
        <v>47297.919999999998</v>
      </c>
      <c r="K165" s="15">
        <v>36126.980000000003</v>
      </c>
      <c r="L165" s="15">
        <v>60709.73</v>
      </c>
      <c r="M165" s="15">
        <v>38392.200000000004</v>
      </c>
      <c r="N165" s="15">
        <v>29195.21</v>
      </c>
      <c r="O165" s="15">
        <v>58996.67</v>
      </c>
      <c r="P165" s="15">
        <v>-197434.89</v>
      </c>
      <c r="Q165" s="50">
        <v>300177.13999999996</v>
      </c>
      <c r="R165" s="11"/>
      <c r="S165" s="11"/>
      <c r="T165" s="11"/>
      <c r="U165" s="11"/>
      <c r="V165" s="11"/>
      <c r="W165" s="11"/>
      <c r="X165" s="11"/>
      <c r="Y165" s="11"/>
      <c r="Z165" s="11"/>
      <c r="AA165" s="11"/>
    </row>
    <row r="166" spans="1:27" collapsed="1" x14ac:dyDescent="0.25">
      <c r="A166" s="58" t="s">
        <v>1476</v>
      </c>
      <c r="B166" s="29" t="s">
        <v>1477</v>
      </c>
      <c r="C166" s="30"/>
      <c r="D166" s="58"/>
      <c r="E166" s="58">
        <v>8320185.3799999999</v>
      </c>
      <c r="F166" s="58">
        <v>7612205.669999999</v>
      </c>
      <c r="G166" s="58">
        <v>7946115.0499999998</v>
      </c>
      <c r="H166" s="58">
        <v>8125669.71</v>
      </c>
      <c r="I166" s="58">
        <v>8256520.5300000012</v>
      </c>
      <c r="J166" s="58">
        <v>8482167.0000000019</v>
      </c>
      <c r="K166" s="58">
        <v>8659901.6600000001</v>
      </c>
      <c r="L166" s="58">
        <v>8386289.1699999981</v>
      </c>
      <c r="M166" s="58">
        <v>8398428.6999999993</v>
      </c>
      <c r="N166" s="58">
        <v>8540534.9300000016</v>
      </c>
      <c r="O166" s="58">
        <v>8726757.1300000008</v>
      </c>
      <c r="P166" s="58">
        <v>9389803.8299999982</v>
      </c>
      <c r="Q166" s="58">
        <v>100844578.75999998</v>
      </c>
      <c r="R166" s="11"/>
      <c r="S166" s="11"/>
      <c r="T166" s="11"/>
      <c r="U166" s="11"/>
      <c r="V166" s="11"/>
      <c r="W166" s="11"/>
      <c r="X166" s="11"/>
      <c r="Y166" s="11"/>
      <c r="Z166" s="11"/>
      <c r="AA166" s="11"/>
    </row>
    <row r="167" spans="1:27" hidden="1" outlineLevel="1" x14ac:dyDescent="0.25">
      <c r="A167" s="15" t="s">
        <v>1478</v>
      </c>
      <c r="B167" s="12" t="s">
        <v>1479</v>
      </c>
      <c r="C167" s="13" t="s">
        <v>216</v>
      </c>
      <c r="D167" s="50"/>
      <c r="E167" s="15">
        <v>626218.28</v>
      </c>
      <c r="F167" s="15">
        <v>544666.32000000007</v>
      </c>
      <c r="G167" s="15">
        <v>596057.48</v>
      </c>
      <c r="H167" s="15">
        <v>587179.22</v>
      </c>
      <c r="I167" s="15">
        <v>595734.54</v>
      </c>
      <c r="J167" s="15">
        <v>621107.48</v>
      </c>
      <c r="K167" s="15">
        <v>628599.93000000005</v>
      </c>
      <c r="L167" s="15">
        <v>611302.71</v>
      </c>
      <c r="M167" s="15">
        <v>634402.66</v>
      </c>
      <c r="N167" s="15">
        <v>614767.31000000006</v>
      </c>
      <c r="O167" s="15">
        <v>646481.70000000007</v>
      </c>
      <c r="P167" s="15">
        <v>658283.67000000004</v>
      </c>
      <c r="Q167" s="50">
        <v>7364801.2999999998</v>
      </c>
      <c r="R167" s="11"/>
      <c r="S167" s="11"/>
      <c r="T167" s="11"/>
      <c r="U167" s="11"/>
      <c r="V167" s="11"/>
      <c r="W167" s="11"/>
      <c r="X167" s="11"/>
      <c r="Y167" s="11"/>
      <c r="Z167" s="11"/>
      <c r="AA167" s="11"/>
    </row>
    <row r="168" spans="1:27" hidden="1" outlineLevel="1" x14ac:dyDescent="0.25">
      <c r="A168" s="15" t="s">
        <v>1480</v>
      </c>
      <c r="B168" s="12" t="s">
        <v>1481</v>
      </c>
      <c r="C168" s="13" t="s">
        <v>1482</v>
      </c>
      <c r="D168" s="50"/>
      <c r="E168" s="15">
        <v>622335.82999999996</v>
      </c>
      <c r="F168" s="15">
        <v>581240.64</v>
      </c>
      <c r="G168" s="15">
        <v>943563.83000000007</v>
      </c>
      <c r="H168" s="15">
        <v>839150.89</v>
      </c>
      <c r="I168" s="15">
        <v>694480.33</v>
      </c>
      <c r="J168" s="15">
        <v>731711.83</v>
      </c>
      <c r="K168" s="15">
        <v>360279.63</v>
      </c>
      <c r="L168" s="15">
        <v>669036.03</v>
      </c>
      <c r="M168" s="15">
        <v>779385.24</v>
      </c>
      <c r="N168" s="15">
        <v>899936.56</v>
      </c>
      <c r="O168" s="15">
        <v>866940.1</v>
      </c>
      <c r="P168" s="15">
        <v>1087007.54</v>
      </c>
      <c r="Q168" s="50">
        <v>9075068.4499999993</v>
      </c>
      <c r="R168" s="11"/>
      <c r="S168" s="11"/>
      <c r="T168" s="11"/>
      <c r="U168" s="11"/>
      <c r="V168" s="11"/>
      <c r="W168" s="11"/>
      <c r="X168" s="11"/>
      <c r="Y168" s="11"/>
      <c r="Z168" s="11"/>
      <c r="AA168" s="11"/>
    </row>
    <row r="169" spans="1:27" hidden="1" outlineLevel="1" x14ac:dyDescent="0.25">
      <c r="A169" s="15" t="s">
        <v>1483</v>
      </c>
      <c r="B169" s="12" t="s">
        <v>1484</v>
      </c>
      <c r="C169" s="13" t="s">
        <v>218</v>
      </c>
      <c r="D169" s="50"/>
      <c r="E169" s="15">
        <v>25566.670000000002</v>
      </c>
      <c r="F169" s="15">
        <v>29816.670000000002</v>
      </c>
      <c r="G169" s="15">
        <v>30551.670000000002</v>
      </c>
      <c r="H169" s="15">
        <v>28141.670000000002</v>
      </c>
      <c r="I169" s="15">
        <v>27441.670000000002</v>
      </c>
      <c r="J169" s="15">
        <v>29558.65</v>
      </c>
      <c r="K169" s="15">
        <v>1375</v>
      </c>
      <c r="L169" s="15">
        <v>1575</v>
      </c>
      <c r="M169" s="15">
        <v>1550</v>
      </c>
      <c r="N169" s="15">
        <v>3075</v>
      </c>
      <c r="O169" s="15">
        <v>1850</v>
      </c>
      <c r="P169" s="15">
        <v>200</v>
      </c>
      <c r="Q169" s="50">
        <v>180702.00000000003</v>
      </c>
      <c r="R169" s="11"/>
      <c r="S169" s="11"/>
      <c r="T169" s="11"/>
      <c r="U169" s="11"/>
      <c r="V169" s="11"/>
      <c r="W169" s="11"/>
      <c r="X169" s="11"/>
      <c r="Y169" s="11"/>
      <c r="Z169" s="11"/>
      <c r="AA169" s="11"/>
    </row>
    <row r="170" spans="1:27" hidden="1" outlineLevel="1" x14ac:dyDescent="0.25">
      <c r="A170" s="15" t="s">
        <v>1485</v>
      </c>
      <c r="B170" s="12" t="s">
        <v>1486</v>
      </c>
      <c r="C170" s="13" t="s">
        <v>219</v>
      </c>
      <c r="D170" s="50"/>
      <c r="E170" s="15">
        <v>-232184.58000000002</v>
      </c>
      <c r="F170" s="15">
        <v>-213128.31</v>
      </c>
      <c r="G170" s="15">
        <v>-224096.6</v>
      </c>
      <c r="H170" s="15">
        <v>-227468.32</v>
      </c>
      <c r="I170" s="15">
        <v>-237027.58000000002</v>
      </c>
      <c r="J170" s="15">
        <v>-312762.34000000003</v>
      </c>
      <c r="K170" s="15">
        <v>-248411.81</v>
      </c>
      <c r="L170" s="15">
        <v>-248501.57</v>
      </c>
      <c r="M170" s="15">
        <v>-227308.62</v>
      </c>
      <c r="N170" s="15">
        <v>-217585.01</v>
      </c>
      <c r="O170" s="15">
        <v>-219713.14</v>
      </c>
      <c r="P170" s="15">
        <v>-248613.41</v>
      </c>
      <c r="Q170" s="50">
        <v>-2856801.29</v>
      </c>
      <c r="R170" s="11"/>
      <c r="S170" s="11"/>
      <c r="T170" s="11"/>
      <c r="U170" s="11"/>
      <c r="V170" s="11"/>
      <c r="W170" s="11"/>
      <c r="X170" s="11"/>
      <c r="Y170" s="11"/>
      <c r="Z170" s="11"/>
      <c r="AA170" s="11"/>
    </row>
    <row r="171" spans="1:27" hidden="1" outlineLevel="1" x14ac:dyDescent="0.25">
      <c r="A171" s="15" t="s">
        <v>1487</v>
      </c>
      <c r="B171" s="12" t="s">
        <v>1488</v>
      </c>
      <c r="C171" s="13" t="s">
        <v>220</v>
      </c>
      <c r="D171" s="50"/>
      <c r="E171" s="15">
        <v>30438.46</v>
      </c>
      <c r="F171" s="15">
        <v>-31000.3</v>
      </c>
      <c r="G171" s="15">
        <v>-14593.91</v>
      </c>
      <c r="H171" s="15">
        <v>22546.23</v>
      </c>
      <c r="I171" s="15">
        <v>-4908.82</v>
      </c>
      <c r="J171" s="15">
        <v>-9966.9500000000007</v>
      </c>
      <c r="K171" s="15">
        <v>44988.29</v>
      </c>
      <c r="L171" s="15">
        <v>-126449.66</v>
      </c>
      <c r="M171" s="15">
        <v>12166.81</v>
      </c>
      <c r="N171" s="15">
        <v>2839.7000000000003</v>
      </c>
      <c r="O171" s="15">
        <v>19893.8</v>
      </c>
      <c r="P171" s="15">
        <v>-12974.14</v>
      </c>
      <c r="Q171" s="50">
        <v>-67020.490000000005</v>
      </c>
      <c r="R171" s="11"/>
      <c r="S171" s="11"/>
      <c r="T171" s="11"/>
      <c r="U171" s="11"/>
      <c r="V171" s="11"/>
      <c r="W171" s="11"/>
      <c r="X171" s="11"/>
      <c r="Y171" s="11"/>
      <c r="Z171" s="11"/>
      <c r="AA171" s="11"/>
    </row>
    <row r="172" spans="1:27" hidden="1" outlineLevel="1" x14ac:dyDescent="0.25">
      <c r="A172" s="15" t="s">
        <v>1489</v>
      </c>
      <c r="B172" s="12" t="s">
        <v>1490</v>
      </c>
      <c r="C172" s="13" t="s">
        <v>221</v>
      </c>
      <c r="D172" s="50"/>
      <c r="E172" s="15">
        <v>40495.950000000004</v>
      </c>
      <c r="F172" s="15">
        <v>47880.23</v>
      </c>
      <c r="G172" s="15">
        <v>40452.43</v>
      </c>
      <c r="H172" s="15">
        <v>50067.340000000004</v>
      </c>
      <c r="I172" s="15">
        <v>46176.83</v>
      </c>
      <c r="J172" s="15">
        <v>40383.120000000003</v>
      </c>
      <c r="K172" s="15">
        <v>48136.92</v>
      </c>
      <c r="L172" s="15">
        <v>49144.950000000004</v>
      </c>
      <c r="M172" s="15">
        <v>43995.68</v>
      </c>
      <c r="N172" s="15">
        <v>42890.11</v>
      </c>
      <c r="O172" s="15">
        <v>42969.020000000004</v>
      </c>
      <c r="P172" s="15">
        <v>43323.63</v>
      </c>
      <c r="Q172" s="50">
        <v>535916.21</v>
      </c>
      <c r="R172" s="11"/>
      <c r="S172" s="11"/>
      <c r="T172" s="11"/>
      <c r="U172" s="11"/>
      <c r="V172" s="11"/>
      <c r="W172" s="11"/>
      <c r="X172" s="11"/>
      <c r="Y172" s="11"/>
      <c r="Z172" s="11"/>
      <c r="AA172" s="11"/>
    </row>
    <row r="173" spans="1:27" hidden="1" outlineLevel="1" x14ac:dyDescent="0.25">
      <c r="A173" s="15" t="s">
        <v>1491</v>
      </c>
      <c r="B173" s="12" t="s">
        <v>1492</v>
      </c>
      <c r="C173" s="13" t="s">
        <v>222</v>
      </c>
      <c r="D173" s="50"/>
      <c r="E173" s="15">
        <v>33014</v>
      </c>
      <c r="F173" s="15">
        <v>39626</v>
      </c>
      <c r="G173" s="15">
        <v>36320</v>
      </c>
      <c r="H173" s="15">
        <v>36320</v>
      </c>
      <c r="I173" s="15">
        <v>36320</v>
      </c>
      <c r="J173" s="15">
        <v>31110</v>
      </c>
      <c r="K173" s="15">
        <v>37081</v>
      </c>
      <c r="L173" s="15">
        <v>37081</v>
      </c>
      <c r="M173" s="15">
        <v>36103</v>
      </c>
      <c r="N173" s="15">
        <v>36103</v>
      </c>
      <c r="O173" s="15">
        <v>36103</v>
      </c>
      <c r="P173" s="15">
        <v>36103</v>
      </c>
      <c r="Q173" s="50">
        <v>431284</v>
      </c>
      <c r="R173" s="11"/>
      <c r="S173" s="11"/>
      <c r="T173" s="11"/>
      <c r="U173" s="11"/>
      <c r="V173" s="11"/>
      <c r="W173" s="11"/>
      <c r="X173" s="11"/>
      <c r="Y173" s="11"/>
      <c r="Z173" s="11"/>
      <c r="AA173" s="11"/>
    </row>
    <row r="174" spans="1:27" hidden="1" outlineLevel="1" x14ac:dyDescent="0.25">
      <c r="A174" s="15" t="s">
        <v>1493</v>
      </c>
      <c r="B174" s="12" t="s">
        <v>1494</v>
      </c>
      <c r="C174" s="13" t="s">
        <v>223</v>
      </c>
      <c r="D174" s="50"/>
      <c r="E174" s="15">
        <v>0</v>
      </c>
      <c r="F174" s="15">
        <v>-212197.99</v>
      </c>
      <c r="G174" s="15">
        <v>-204443.72</v>
      </c>
      <c r="H174" s="15">
        <v>0</v>
      </c>
      <c r="I174" s="15">
        <v>0</v>
      </c>
      <c r="J174" s="15">
        <v>-34558.76</v>
      </c>
      <c r="K174" s="15">
        <v>0</v>
      </c>
      <c r="L174" s="15">
        <v>0</v>
      </c>
      <c r="M174" s="15">
        <v>-137774.6</v>
      </c>
      <c r="N174" s="15">
        <v>0</v>
      </c>
      <c r="O174" s="15">
        <v>-71159.14</v>
      </c>
      <c r="P174" s="15">
        <v>0</v>
      </c>
      <c r="Q174" s="50">
        <v>-660134.21</v>
      </c>
      <c r="R174" s="11"/>
      <c r="S174" s="11"/>
      <c r="T174" s="11"/>
      <c r="U174" s="11"/>
      <c r="V174" s="11"/>
      <c r="W174" s="11"/>
      <c r="X174" s="11"/>
      <c r="Y174" s="11"/>
      <c r="Z174" s="11"/>
      <c r="AA174" s="11"/>
    </row>
    <row r="175" spans="1:27" hidden="1" outlineLevel="1" x14ac:dyDescent="0.25">
      <c r="A175" s="15" t="s">
        <v>1495</v>
      </c>
      <c r="B175" s="12" t="s">
        <v>1496</v>
      </c>
      <c r="C175" s="13" t="s">
        <v>224</v>
      </c>
      <c r="D175" s="50"/>
      <c r="E175" s="15">
        <v>334848.82</v>
      </c>
      <c r="F175" s="15">
        <v>178099.51</v>
      </c>
      <c r="G175" s="15">
        <v>384256.44</v>
      </c>
      <c r="H175" s="15">
        <v>341553.97000000003</v>
      </c>
      <c r="I175" s="15">
        <v>404181.18</v>
      </c>
      <c r="J175" s="15">
        <v>378839.8</v>
      </c>
      <c r="K175" s="15">
        <v>384876.52</v>
      </c>
      <c r="L175" s="15">
        <v>359635.61</v>
      </c>
      <c r="M175" s="15">
        <v>360567.34</v>
      </c>
      <c r="N175" s="15">
        <v>360000.89</v>
      </c>
      <c r="O175" s="15">
        <v>319632.74</v>
      </c>
      <c r="P175" s="15">
        <v>365413.64</v>
      </c>
      <c r="Q175" s="50">
        <v>4171906.46</v>
      </c>
      <c r="R175" s="11"/>
      <c r="S175" s="11"/>
      <c r="T175" s="11"/>
      <c r="U175" s="11"/>
      <c r="V175" s="11"/>
      <c r="W175" s="11"/>
      <c r="X175" s="11"/>
      <c r="Y175" s="11"/>
      <c r="Z175" s="11"/>
      <c r="AA175" s="11"/>
    </row>
    <row r="176" spans="1:27" hidden="1" outlineLevel="1" x14ac:dyDescent="0.25">
      <c r="A176" s="15" t="s">
        <v>1497</v>
      </c>
      <c r="B176" s="12" t="s">
        <v>1498</v>
      </c>
      <c r="C176" s="13" t="s">
        <v>225</v>
      </c>
      <c r="D176" s="50"/>
      <c r="E176" s="15">
        <v>-91862</v>
      </c>
      <c r="F176" s="15">
        <v>-91862</v>
      </c>
      <c r="G176" s="15">
        <v>-485554.61</v>
      </c>
      <c r="H176" s="15">
        <v>-91862</v>
      </c>
      <c r="I176" s="15">
        <v>-91862</v>
      </c>
      <c r="J176" s="15">
        <v>-249336.69</v>
      </c>
      <c r="K176" s="15">
        <v>-124499.2</v>
      </c>
      <c r="L176" s="15">
        <v>-124499.2</v>
      </c>
      <c r="M176" s="15">
        <v>-124499.2</v>
      </c>
      <c r="N176" s="15">
        <v>-124499.2</v>
      </c>
      <c r="O176" s="15">
        <v>-124499.2</v>
      </c>
      <c r="P176" s="15">
        <v>-124499.21</v>
      </c>
      <c r="Q176" s="50">
        <v>-1849334.5099999995</v>
      </c>
      <c r="R176" s="11"/>
      <c r="S176" s="11"/>
      <c r="T176" s="11"/>
      <c r="U176" s="11"/>
      <c r="V176" s="11"/>
      <c r="W176" s="11"/>
      <c r="X176" s="11"/>
      <c r="Y176" s="11"/>
      <c r="Z176" s="11"/>
      <c r="AA176" s="11"/>
    </row>
    <row r="177" spans="1:27" hidden="1" outlineLevel="1" x14ac:dyDescent="0.25">
      <c r="A177" s="15" t="s">
        <v>1499</v>
      </c>
      <c r="B177" s="12" t="s">
        <v>1500</v>
      </c>
      <c r="C177" s="13" t="s">
        <v>1501</v>
      </c>
      <c r="D177" s="50"/>
      <c r="E177" s="15">
        <v>183989.02</v>
      </c>
      <c r="F177" s="15">
        <v>154749.41</v>
      </c>
      <c r="G177" s="15">
        <v>173016.62</v>
      </c>
      <c r="H177" s="15">
        <v>169131.09</v>
      </c>
      <c r="I177" s="15">
        <v>95145.71</v>
      </c>
      <c r="J177" s="15">
        <v>171324.34</v>
      </c>
      <c r="K177" s="15">
        <v>171324.34</v>
      </c>
      <c r="L177" s="15">
        <v>63765.69</v>
      </c>
      <c r="M177" s="15">
        <v>125158.09</v>
      </c>
      <c r="N177" s="15">
        <v>133538.08000000002</v>
      </c>
      <c r="O177" s="15">
        <v>158448.44</v>
      </c>
      <c r="P177" s="15">
        <v>107178.48</v>
      </c>
      <c r="Q177" s="50">
        <v>1706769.31</v>
      </c>
      <c r="R177" s="11"/>
      <c r="S177" s="11"/>
      <c r="T177" s="11"/>
      <c r="U177" s="11"/>
      <c r="V177" s="11"/>
      <c r="W177" s="11"/>
      <c r="X177" s="11"/>
      <c r="Y177" s="11"/>
      <c r="Z177" s="11"/>
      <c r="AA177" s="11"/>
    </row>
    <row r="178" spans="1:27" hidden="1" outlineLevel="1" x14ac:dyDescent="0.25">
      <c r="A178" s="15" t="s">
        <v>1502</v>
      </c>
      <c r="B178" s="12" t="s">
        <v>1503</v>
      </c>
      <c r="C178" s="13" t="s">
        <v>226</v>
      </c>
      <c r="D178" s="50"/>
      <c r="E178" s="15">
        <v>0</v>
      </c>
      <c r="F178" s="15">
        <v>-7478.37</v>
      </c>
      <c r="G178" s="15">
        <v>0</v>
      </c>
      <c r="H178" s="15">
        <v>-6983.52</v>
      </c>
      <c r="I178" s="15">
        <v>0</v>
      </c>
      <c r="J178" s="15">
        <v>-8350.33</v>
      </c>
      <c r="K178" s="15">
        <v>-5486.24</v>
      </c>
      <c r="L178" s="15">
        <v>0</v>
      </c>
      <c r="M178" s="15">
        <v>-7939.38</v>
      </c>
      <c r="N178" s="15">
        <v>-5452.09</v>
      </c>
      <c r="O178" s="15">
        <v>0</v>
      </c>
      <c r="P178" s="15">
        <v>-5148.6500000000005</v>
      </c>
      <c r="Q178" s="50">
        <v>-46838.58</v>
      </c>
      <c r="R178" s="11"/>
      <c r="S178" s="11"/>
      <c r="T178" s="11"/>
      <c r="U178" s="11"/>
      <c r="V178" s="11"/>
      <c r="W178" s="11"/>
      <c r="X178" s="11"/>
      <c r="Y178" s="11"/>
      <c r="Z178" s="11"/>
      <c r="AA178" s="11"/>
    </row>
    <row r="179" spans="1:27" hidden="1" outlineLevel="1" x14ac:dyDescent="0.25">
      <c r="A179" s="15" t="s">
        <v>1504</v>
      </c>
      <c r="B179" s="12" t="s">
        <v>1505</v>
      </c>
      <c r="C179" s="13" t="s">
        <v>227</v>
      </c>
      <c r="D179" s="50"/>
      <c r="E179" s="15">
        <v>47142.37</v>
      </c>
      <c r="F179" s="15">
        <v>69632.639999999999</v>
      </c>
      <c r="G179" s="15">
        <v>72987.48</v>
      </c>
      <c r="H179" s="15">
        <v>58957</v>
      </c>
      <c r="I179" s="15">
        <v>66268.67</v>
      </c>
      <c r="J179" s="15">
        <v>65787.790000000008</v>
      </c>
      <c r="K179" s="15">
        <v>47951.58</v>
      </c>
      <c r="L179" s="15">
        <v>52958.06</v>
      </c>
      <c r="M179" s="15">
        <v>67937.320000000007</v>
      </c>
      <c r="N179" s="15">
        <v>53736.98</v>
      </c>
      <c r="O179" s="15">
        <v>63038.020000000004</v>
      </c>
      <c r="P179" s="15">
        <v>67164.39</v>
      </c>
      <c r="Q179" s="50">
        <v>733562.29999999993</v>
      </c>
      <c r="R179" s="11"/>
      <c r="S179" s="11"/>
      <c r="T179" s="11"/>
      <c r="U179" s="11"/>
      <c r="V179" s="11"/>
      <c r="W179" s="11"/>
      <c r="X179" s="11"/>
      <c r="Y179" s="11"/>
      <c r="Z179" s="11"/>
      <c r="AA179" s="11"/>
    </row>
    <row r="180" spans="1:27" hidden="1" outlineLevel="1" x14ac:dyDescent="0.25">
      <c r="A180" s="15" t="s">
        <v>1506</v>
      </c>
      <c r="B180" s="12" t="s">
        <v>1507</v>
      </c>
      <c r="C180" s="13" t="s">
        <v>228</v>
      </c>
      <c r="D180" s="50"/>
      <c r="E180" s="15">
        <v>-63471.61</v>
      </c>
      <c r="F180" s="15">
        <v>-64370.19</v>
      </c>
      <c r="G180" s="15">
        <v>-63757.24</v>
      </c>
      <c r="H180" s="15">
        <v>-64229.450000000004</v>
      </c>
      <c r="I180" s="15">
        <v>-64041.19</v>
      </c>
      <c r="J180" s="15">
        <v>-94304.55</v>
      </c>
      <c r="K180" s="15">
        <v>-62207.91</v>
      </c>
      <c r="L180" s="15">
        <v>-62026.46</v>
      </c>
      <c r="M180" s="15">
        <v>-62458.07</v>
      </c>
      <c r="N180" s="15">
        <v>-59727.81</v>
      </c>
      <c r="O180" s="15">
        <v>-59893.8</v>
      </c>
      <c r="P180" s="15">
        <v>-89869.900000000009</v>
      </c>
      <c r="Q180" s="50">
        <v>-810358.17999999993</v>
      </c>
      <c r="R180" s="11"/>
      <c r="S180" s="11"/>
      <c r="T180" s="11"/>
      <c r="U180" s="11"/>
      <c r="V180" s="11"/>
      <c r="W180" s="11"/>
      <c r="X180" s="11"/>
      <c r="Y180" s="11"/>
      <c r="Z180" s="11"/>
      <c r="AA180" s="11"/>
    </row>
    <row r="181" spans="1:27" hidden="1" outlineLevel="1" x14ac:dyDescent="0.25">
      <c r="A181" s="15" t="s">
        <v>1508</v>
      </c>
      <c r="B181" s="12" t="s">
        <v>1509</v>
      </c>
      <c r="C181" s="13" t="s">
        <v>229</v>
      </c>
      <c r="D181" s="50"/>
      <c r="E181" s="15">
        <v>21950.11</v>
      </c>
      <c r="F181" s="15">
        <v>21238.21</v>
      </c>
      <c r="G181" s="15">
        <v>20792.05</v>
      </c>
      <c r="H181" s="15">
        <v>21218.05</v>
      </c>
      <c r="I181" s="15">
        <v>20756.34</v>
      </c>
      <c r="J181" s="15">
        <v>19849.53</v>
      </c>
      <c r="K181" s="15">
        <v>21097.37</v>
      </c>
      <c r="L181" s="15">
        <v>19276.2</v>
      </c>
      <c r="M181" s="15">
        <v>18467.510000000002</v>
      </c>
      <c r="N181" s="15">
        <v>18304.810000000001</v>
      </c>
      <c r="O181" s="15">
        <v>18473.02</v>
      </c>
      <c r="P181" s="15">
        <v>20034.27</v>
      </c>
      <c r="Q181" s="50">
        <v>241457.47</v>
      </c>
      <c r="R181" s="11"/>
      <c r="S181" s="11"/>
      <c r="T181" s="11"/>
      <c r="U181" s="11"/>
      <c r="V181" s="11"/>
      <c r="W181" s="11"/>
      <c r="X181" s="11"/>
      <c r="Y181" s="11"/>
      <c r="Z181" s="11"/>
      <c r="AA181" s="11"/>
    </row>
    <row r="182" spans="1:27" hidden="1" outlineLevel="1" x14ac:dyDescent="0.25">
      <c r="A182" s="15" t="s">
        <v>1510</v>
      </c>
      <c r="B182" s="12" t="s">
        <v>1511</v>
      </c>
      <c r="C182" s="13" t="s">
        <v>230</v>
      </c>
      <c r="D182" s="50"/>
      <c r="E182" s="15">
        <v>-18016.350000000002</v>
      </c>
      <c r="F182" s="15">
        <v>-18246.2</v>
      </c>
      <c r="G182" s="15">
        <v>-18016.53</v>
      </c>
      <c r="H182" s="15">
        <v>-18201.810000000001</v>
      </c>
      <c r="I182" s="15">
        <v>-18150.07</v>
      </c>
      <c r="J182" s="15">
        <v>-26783.02</v>
      </c>
      <c r="K182" s="15">
        <v>-17582.86</v>
      </c>
      <c r="L182" s="15">
        <v>-17499.39</v>
      </c>
      <c r="M182" s="15">
        <v>-17591.350000000002</v>
      </c>
      <c r="N182" s="15">
        <v>-16725</v>
      </c>
      <c r="O182" s="15">
        <v>-16833.57</v>
      </c>
      <c r="P182" s="15">
        <v>-25276.25</v>
      </c>
      <c r="Q182" s="50">
        <v>-228922.40000000002</v>
      </c>
      <c r="R182" s="11"/>
      <c r="S182" s="11"/>
      <c r="T182" s="11"/>
      <c r="U182" s="11"/>
      <c r="V182" s="11"/>
      <c r="W182" s="11"/>
      <c r="X182" s="11"/>
      <c r="Y182" s="11"/>
      <c r="Z182" s="11"/>
      <c r="AA182" s="11"/>
    </row>
    <row r="183" spans="1:27" hidden="1" outlineLevel="1" x14ac:dyDescent="0.25">
      <c r="A183" s="15" t="s">
        <v>1512</v>
      </c>
      <c r="B183" s="12" t="s">
        <v>1513</v>
      </c>
      <c r="C183" s="13" t="s">
        <v>231</v>
      </c>
      <c r="D183" s="50"/>
      <c r="E183" s="15">
        <v>25626.37</v>
      </c>
      <c r="F183" s="15">
        <v>25770.54</v>
      </c>
      <c r="G183" s="15">
        <v>26136.36</v>
      </c>
      <c r="H183" s="15">
        <v>26200.7</v>
      </c>
      <c r="I183" s="15">
        <v>26344.12</v>
      </c>
      <c r="J183" s="15">
        <v>26106.57</v>
      </c>
      <c r="K183" s="15">
        <v>25852.95</v>
      </c>
      <c r="L183" s="15">
        <v>26086.09</v>
      </c>
      <c r="M183" s="15">
        <v>25969.48</v>
      </c>
      <c r="N183" s="15">
        <v>26626.25</v>
      </c>
      <c r="O183" s="15">
        <v>27021.82</v>
      </c>
      <c r="P183" s="15">
        <v>26717.33</v>
      </c>
      <c r="Q183" s="50">
        <v>314458.58000000007</v>
      </c>
      <c r="R183" s="11"/>
      <c r="S183" s="11"/>
      <c r="T183" s="11"/>
      <c r="U183" s="11"/>
      <c r="V183" s="11"/>
      <c r="W183" s="11"/>
      <c r="X183" s="11"/>
      <c r="Y183" s="11"/>
      <c r="Z183" s="11"/>
      <c r="AA183" s="11"/>
    </row>
    <row r="184" spans="1:27" hidden="1" outlineLevel="1" x14ac:dyDescent="0.25">
      <c r="A184" s="15" t="s">
        <v>1514</v>
      </c>
      <c r="B184" s="12" t="s">
        <v>1515</v>
      </c>
      <c r="C184" s="13" t="s">
        <v>232</v>
      </c>
      <c r="D184" s="50"/>
      <c r="E184" s="15">
        <v>25913.920000000002</v>
      </c>
      <c r="F184" s="15">
        <v>23148.16</v>
      </c>
      <c r="G184" s="15">
        <v>25963.61</v>
      </c>
      <c r="H184" s="15">
        <v>23099.81</v>
      </c>
      <c r="I184" s="15">
        <v>27485.37</v>
      </c>
      <c r="J184" s="15">
        <v>38825.94</v>
      </c>
      <c r="K184" s="15">
        <v>23636.47</v>
      </c>
      <c r="L184" s="15">
        <v>32484.32</v>
      </c>
      <c r="M184" s="15">
        <v>46867.16</v>
      </c>
      <c r="N184" s="15">
        <v>34322.699999999997</v>
      </c>
      <c r="O184" s="15">
        <v>34815.230000000003</v>
      </c>
      <c r="P184" s="15">
        <v>48050.32</v>
      </c>
      <c r="Q184" s="50">
        <v>384613.01000000007</v>
      </c>
      <c r="R184" s="11"/>
      <c r="S184" s="11"/>
      <c r="T184" s="11"/>
      <c r="U184" s="11"/>
      <c r="V184" s="11"/>
      <c r="W184" s="11"/>
      <c r="X184" s="11"/>
      <c r="Y184" s="11"/>
      <c r="Z184" s="11"/>
      <c r="AA184" s="11"/>
    </row>
    <row r="185" spans="1:27" hidden="1" outlineLevel="1" x14ac:dyDescent="0.25">
      <c r="A185" s="15" t="s">
        <v>1516</v>
      </c>
      <c r="B185" s="12" t="s">
        <v>1517</v>
      </c>
      <c r="C185" s="13" t="s">
        <v>1518</v>
      </c>
      <c r="D185" s="50"/>
      <c r="E185" s="15">
        <v>5998.7</v>
      </c>
      <c r="F185" s="15">
        <v>3745.58</v>
      </c>
      <c r="G185" s="15">
        <v>3355.7200000000003</v>
      </c>
      <c r="H185" s="15">
        <v>3395.38</v>
      </c>
      <c r="I185" s="15">
        <v>3333.94</v>
      </c>
      <c r="J185" s="15">
        <v>2589.5100000000002</v>
      </c>
      <c r="K185" s="15">
        <v>5959.12</v>
      </c>
      <c r="L185" s="15">
        <v>3552.32</v>
      </c>
      <c r="M185" s="15">
        <v>3452.25</v>
      </c>
      <c r="N185" s="15">
        <v>3541.5</v>
      </c>
      <c r="O185" s="15">
        <v>3549.01</v>
      </c>
      <c r="P185" s="15">
        <v>3023.2200000000003</v>
      </c>
      <c r="Q185" s="50">
        <v>45496.250000000007</v>
      </c>
      <c r="R185" s="11"/>
      <c r="S185" s="11"/>
      <c r="T185" s="11"/>
      <c r="U185" s="11"/>
      <c r="V185" s="11"/>
      <c r="W185" s="11"/>
      <c r="X185" s="11"/>
      <c r="Y185" s="11"/>
      <c r="Z185" s="11"/>
      <c r="AA185" s="11"/>
    </row>
    <row r="186" spans="1:27" hidden="1" outlineLevel="1" x14ac:dyDescent="0.25">
      <c r="A186" s="15" t="s">
        <v>1519</v>
      </c>
      <c r="B186" s="12" t="s">
        <v>1520</v>
      </c>
      <c r="C186" s="13" t="s">
        <v>234</v>
      </c>
      <c r="D186" s="50"/>
      <c r="E186" s="15">
        <v>16672.18</v>
      </c>
      <c r="F186" s="15">
        <v>19980.61</v>
      </c>
      <c r="G186" s="15">
        <v>19514.439999999999</v>
      </c>
      <c r="H186" s="15">
        <v>20419.89</v>
      </c>
      <c r="I186" s="15">
        <v>20201.27</v>
      </c>
      <c r="J186" s="15">
        <v>20519.25</v>
      </c>
      <c r="K186" s="15">
        <v>21943.13</v>
      </c>
      <c r="L186" s="15">
        <v>28636.33</v>
      </c>
      <c r="M186" s="15">
        <v>21914.98</v>
      </c>
      <c r="N186" s="15">
        <v>17307.510000000002</v>
      </c>
      <c r="O186" s="15">
        <v>28886.880000000001</v>
      </c>
      <c r="P186" s="15">
        <v>16393.62</v>
      </c>
      <c r="Q186" s="50">
        <v>252390.09000000003</v>
      </c>
      <c r="R186" s="11"/>
      <c r="S186" s="11"/>
      <c r="T186" s="11"/>
      <c r="U186" s="11"/>
      <c r="V186" s="11"/>
      <c r="W186" s="11"/>
      <c r="X186" s="11"/>
      <c r="Y186" s="11"/>
      <c r="Z186" s="11"/>
      <c r="AA186" s="11"/>
    </row>
    <row r="187" spans="1:27" hidden="1" outlineLevel="1" x14ac:dyDescent="0.25">
      <c r="A187" s="15" t="s">
        <v>1521</v>
      </c>
      <c r="B187" s="12" t="s">
        <v>1522</v>
      </c>
      <c r="C187" s="13" t="s">
        <v>1523</v>
      </c>
      <c r="D187" s="50"/>
      <c r="E187" s="15">
        <v>-9326.92</v>
      </c>
      <c r="F187" s="15">
        <v>-9195.9699999999993</v>
      </c>
      <c r="G187" s="15">
        <v>-9170.68</v>
      </c>
      <c r="H187" s="15">
        <v>-9272.2800000000007</v>
      </c>
      <c r="I187" s="15">
        <v>-9196</v>
      </c>
      <c r="J187" s="15">
        <v>-14016.61</v>
      </c>
      <c r="K187" s="15">
        <v>-9329.52</v>
      </c>
      <c r="L187" s="15">
        <v>-9226.3000000000011</v>
      </c>
      <c r="M187" s="15">
        <v>-9281.0400000000009</v>
      </c>
      <c r="N187" s="15">
        <v>-9435.15</v>
      </c>
      <c r="O187" s="15">
        <v>-9583.01</v>
      </c>
      <c r="P187" s="15">
        <v>-14064.29</v>
      </c>
      <c r="Q187" s="50">
        <v>-121097.76999999999</v>
      </c>
      <c r="R187" s="11"/>
      <c r="S187" s="11"/>
      <c r="T187" s="11"/>
      <c r="U187" s="11"/>
      <c r="V187" s="11"/>
      <c r="W187" s="11"/>
      <c r="X187" s="11"/>
      <c r="Y187" s="11"/>
      <c r="Z187" s="11"/>
      <c r="AA187" s="11"/>
    </row>
    <row r="188" spans="1:27" hidden="1" outlineLevel="1" x14ac:dyDescent="0.25">
      <c r="A188" s="15" t="s">
        <v>1524</v>
      </c>
      <c r="B188" s="12" t="s">
        <v>1525</v>
      </c>
      <c r="C188" s="13" t="s">
        <v>236</v>
      </c>
      <c r="D188" s="50"/>
      <c r="E188" s="15">
        <v>-766.74</v>
      </c>
      <c r="F188" s="15">
        <v>-756.51</v>
      </c>
      <c r="G188" s="15">
        <v>-768.37</v>
      </c>
      <c r="H188" s="15">
        <v>-783.03</v>
      </c>
      <c r="I188" s="15">
        <v>-780</v>
      </c>
      <c r="J188" s="15">
        <v>-1194.98</v>
      </c>
      <c r="K188" s="15">
        <v>-790.57</v>
      </c>
      <c r="L188" s="15">
        <v>-797.31000000000006</v>
      </c>
      <c r="M188" s="15">
        <v>-807.05000000000007</v>
      </c>
      <c r="N188" s="15">
        <v>-823.12</v>
      </c>
      <c r="O188" s="15">
        <v>-827.24</v>
      </c>
      <c r="P188" s="15">
        <v>-1196.8900000000001</v>
      </c>
      <c r="Q188" s="50">
        <v>-10291.81</v>
      </c>
      <c r="R188" s="11"/>
      <c r="S188" s="11"/>
      <c r="T188" s="11"/>
      <c r="U188" s="11"/>
      <c r="V188" s="11"/>
      <c r="W188" s="11"/>
      <c r="X188" s="11"/>
      <c r="Y188" s="11"/>
      <c r="Z188" s="11"/>
      <c r="AA188" s="11"/>
    </row>
    <row r="189" spans="1:27" hidden="1" outlineLevel="1" x14ac:dyDescent="0.25">
      <c r="A189" s="15" t="s">
        <v>1526</v>
      </c>
      <c r="B189" s="12" t="s">
        <v>1527</v>
      </c>
      <c r="C189" s="13" t="s">
        <v>1528</v>
      </c>
      <c r="D189" s="50"/>
      <c r="E189" s="15">
        <v>-10673.58</v>
      </c>
      <c r="F189" s="15">
        <v>-11034.62</v>
      </c>
      <c r="G189" s="15">
        <v>-10458.08</v>
      </c>
      <c r="H189" s="15">
        <v>-10331.91</v>
      </c>
      <c r="I189" s="15">
        <v>-9710.6</v>
      </c>
      <c r="J189" s="15">
        <v>-14844.39</v>
      </c>
      <c r="K189" s="15">
        <v>-13356.56</v>
      </c>
      <c r="L189" s="15">
        <v>-11629.630000000001</v>
      </c>
      <c r="M189" s="15">
        <v>-11820.76</v>
      </c>
      <c r="N189" s="15">
        <v>-11764.52</v>
      </c>
      <c r="O189" s="15">
        <v>-11258.36</v>
      </c>
      <c r="P189" s="15">
        <v>-16887.54</v>
      </c>
      <c r="Q189" s="50">
        <v>-143770.55000000002</v>
      </c>
      <c r="R189" s="11"/>
      <c r="S189" s="11"/>
      <c r="T189" s="11"/>
      <c r="U189" s="11"/>
      <c r="V189" s="11"/>
      <c r="W189" s="11"/>
      <c r="X189" s="11"/>
      <c r="Y189" s="11"/>
      <c r="Z189" s="11"/>
      <c r="AA189" s="11"/>
    </row>
    <row r="190" spans="1:27" hidden="1" outlineLevel="1" x14ac:dyDescent="0.25">
      <c r="A190" s="15" t="s">
        <v>1529</v>
      </c>
      <c r="B190" s="12" t="s">
        <v>1530</v>
      </c>
      <c r="C190" s="13" t="s">
        <v>1531</v>
      </c>
      <c r="D190" s="50"/>
      <c r="E190" s="15">
        <v>125878.33</v>
      </c>
      <c r="F190" s="15">
        <v>175643.97</v>
      </c>
      <c r="G190" s="15">
        <v>191073.72</v>
      </c>
      <c r="H190" s="15">
        <v>185369.80000000002</v>
      </c>
      <c r="I190" s="15">
        <v>178250.09</v>
      </c>
      <c r="J190" s="15">
        <v>209444.51</v>
      </c>
      <c r="K190" s="15">
        <v>199332.69</v>
      </c>
      <c r="L190" s="15">
        <v>178151.41</v>
      </c>
      <c r="M190" s="15">
        <v>229488.81</v>
      </c>
      <c r="N190" s="15">
        <v>176132.91</v>
      </c>
      <c r="O190" s="15">
        <v>288111.74</v>
      </c>
      <c r="P190" s="15">
        <v>179337.05000000002</v>
      </c>
      <c r="Q190" s="50">
        <v>2316215.0299999998</v>
      </c>
      <c r="R190" s="11"/>
      <c r="S190" s="11"/>
      <c r="T190" s="11"/>
      <c r="U190" s="11"/>
      <c r="V190" s="11"/>
      <c r="W190" s="11"/>
      <c r="X190" s="11"/>
      <c r="Y190" s="11"/>
      <c r="Z190" s="11"/>
      <c r="AA190" s="11"/>
    </row>
    <row r="191" spans="1:27" hidden="1" outlineLevel="1" x14ac:dyDescent="0.25">
      <c r="A191" s="15" t="s">
        <v>1532</v>
      </c>
      <c r="B191" s="12" t="s">
        <v>1533</v>
      </c>
      <c r="C191" s="13" t="s">
        <v>1534</v>
      </c>
      <c r="D191" s="50"/>
      <c r="E191" s="15">
        <v>78888.320000000007</v>
      </c>
      <c r="F191" s="15">
        <v>73413.06</v>
      </c>
      <c r="G191" s="15">
        <v>79537.009999999995</v>
      </c>
      <c r="H191" s="15">
        <v>79251.75</v>
      </c>
      <c r="I191" s="15">
        <v>79063.38</v>
      </c>
      <c r="J191" s="15">
        <v>81807.98</v>
      </c>
      <c r="K191" s="15">
        <v>84112.58</v>
      </c>
      <c r="L191" s="15">
        <v>81621.34</v>
      </c>
      <c r="M191" s="15">
        <v>88973.32</v>
      </c>
      <c r="N191" s="15">
        <v>81020.36</v>
      </c>
      <c r="O191" s="15">
        <v>104128.64</v>
      </c>
      <c r="P191" s="15">
        <v>88913.86</v>
      </c>
      <c r="Q191" s="50">
        <v>1000731.6</v>
      </c>
      <c r="R191" s="11"/>
      <c r="S191" s="11"/>
      <c r="T191" s="11"/>
      <c r="U191" s="11"/>
      <c r="V191" s="11"/>
      <c r="W191" s="11"/>
      <c r="X191" s="11"/>
      <c r="Y191" s="11"/>
      <c r="Z191" s="11"/>
      <c r="AA191" s="11"/>
    </row>
    <row r="192" spans="1:27" hidden="1" outlineLevel="1" x14ac:dyDescent="0.25">
      <c r="A192" s="15" t="s">
        <v>1535</v>
      </c>
      <c r="B192" s="12" t="s">
        <v>1536</v>
      </c>
      <c r="C192" s="13" t="s">
        <v>240</v>
      </c>
      <c r="D192" s="50"/>
      <c r="E192" s="15">
        <v>-36381.82</v>
      </c>
      <c r="F192" s="15">
        <v>-160847.82</v>
      </c>
      <c r="G192" s="15">
        <v>-36381.82</v>
      </c>
      <c r="H192" s="15">
        <v>-36381.82</v>
      </c>
      <c r="I192" s="15">
        <v>-36381.82</v>
      </c>
      <c r="J192" s="15">
        <v>-36382.620000000003</v>
      </c>
      <c r="K192" s="15">
        <v>-10031</v>
      </c>
      <c r="L192" s="15">
        <v>-10026</v>
      </c>
      <c r="M192" s="15">
        <v>-10026</v>
      </c>
      <c r="N192" s="15">
        <v>-10026</v>
      </c>
      <c r="O192" s="15">
        <v>-10026</v>
      </c>
      <c r="P192" s="15">
        <v>-10026</v>
      </c>
      <c r="Q192" s="50">
        <v>-402918.72000000003</v>
      </c>
      <c r="R192" s="11"/>
      <c r="S192" s="11"/>
      <c r="T192" s="11"/>
      <c r="U192" s="11"/>
      <c r="V192" s="11"/>
      <c r="W192" s="11"/>
      <c r="X192" s="11"/>
      <c r="Y192" s="11"/>
      <c r="Z192" s="11"/>
      <c r="AA192" s="11"/>
    </row>
    <row r="193" spans="1:27" hidden="1" outlineLevel="1" x14ac:dyDescent="0.25">
      <c r="A193" s="15" t="s">
        <v>1537</v>
      </c>
      <c r="B193" s="12" t="s">
        <v>1538</v>
      </c>
      <c r="C193" s="13" t="s">
        <v>1539</v>
      </c>
      <c r="D193" s="50"/>
      <c r="E193" s="15">
        <v>2165</v>
      </c>
      <c r="F193" s="15">
        <v>0</v>
      </c>
      <c r="G193" s="15">
        <v>2357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50">
        <v>4522</v>
      </c>
      <c r="R193" s="11"/>
      <c r="S193" s="11"/>
      <c r="T193" s="11"/>
      <c r="U193" s="11"/>
      <c r="V193" s="11"/>
      <c r="W193" s="11"/>
      <c r="X193" s="11"/>
      <c r="Y193" s="11"/>
      <c r="Z193" s="11"/>
      <c r="AA193" s="11"/>
    </row>
    <row r="194" spans="1:27" hidden="1" outlineLevel="1" x14ac:dyDescent="0.25">
      <c r="A194" s="15" t="s">
        <v>1540</v>
      </c>
      <c r="B194" s="12" t="s">
        <v>1541</v>
      </c>
      <c r="C194" s="13" t="s">
        <v>241</v>
      </c>
      <c r="D194" s="50"/>
      <c r="E194" s="15">
        <v>168099</v>
      </c>
      <c r="F194" s="15">
        <v>168099</v>
      </c>
      <c r="G194" s="15">
        <v>168099</v>
      </c>
      <c r="H194" s="15">
        <v>168099</v>
      </c>
      <c r="I194" s="15">
        <v>168099</v>
      </c>
      <c r="J194" s="15">
        <v>-5031.0600000000004</v>
      </c>
      <c r="K194" s="15">
        <v>170791</v>
      </c>
      <c r="L194" s="15">
        <v>170791</v>
      </c>
      <c r="M194" s="15">
        <v>170791</v>
      </c>
      <c r="N194" s="15">
        <v>170791</v>
      </c>
      <c r="O194" s="15">
        <v>170791</v>
      </c>
      <c r="P194" s="15">
        <v>170791</v>
      </c>
      <c r="Q194" s="50">
        <v>1860209.94</v>
      </c>
      <c r="R194" s="11"/>
      <c r="S194" s="11"/>
      <c r="T194" s="11"/>
      <c r="U194" s="11"/>
      <c r="V194" s="11"/>
      <c r="W194" s="11"/>
      <c r="X194" s="11"/>
      <c r="Y194" s="11"/>
      <c r="Z194" s="11"/>
      <c r="AA194" s="11"/>
    </row>
    <row r="195" spans="1:27" hidden="1" outlineLevel="1" x14ac:dyDescent="0.25">
      <c r="A195" s="15" t="s">
        <v>1542</v>
      </c>
      <c r="B195" s="12" t="s">
        <v>1543</v>
      </c>
      <c r="C195" s="13" t="s">
        <v>242</v>
      </c>
      <c r="D195" s="50"/>
      <c r="E195" s="15">
        <v>11330.76</v>
      </c>
      <c r="F195" s="15">
        <v>-50855.58</v>
      </c>
      <c r="G195" s="15">
        <v>3021.9</v>
      </c>
      <c r="H195" s="15">
        <v>9603.35</v>
      </c>
      <c r="I195" s="15">
        <v>2088.8200000000002</v>
      </c>
      <c r="J195" s="15">
        <v>38072.160000000003</v>
      </c>
      <c r="K195" s="15">
        <v>22256.959999999999</v>
      </c>
      <c r="L195" s="15">
        <v>1140.6000000000001</v>
      </c>
      <c r="M195" s="15">
        <v>1232.99</v>
      </c>
      <c r="N195" s="15">
        <v>6394.92</v>
      </c>
      <c r="O195" s="15">
        <v>740.9</v>
      </c>
      <c r="P195" s="15">
        <v>6299.4800000000005</v>
      </c>
      <c r="Q195" s="50">
        <v>51327.26</v>
      </c>
      <c r="R195" s="11"/>
      <c r="S195" s="11"/>
      <c r="T195" s="11"/>
      <c r="U195" s="11"/>
      <c r="V195" s="11"/>
      <c r="W195" s="11"/>
      <c r="X195" s="11"/>
      <c r="Y195" s="11"/>
      <c r="Z195" s="11"/>
      <c r="AA195" s="11"/>
    </row>
    <row r="196" spans="1:27" hidden="1" outlineLevel="1" x14ac:dyDescent="0.25">
      <c r="A196" s="15" t="s">
        <v>1544</v>
      </c>
      <c r="B196" s="12" t="s">
        <v>1545</v>
      </c>
      <c r="C196" s="13" t="s">
        <v>243</v>
      </c>
      <c r="D196" s="50"/>
      <c r="E196" s="15">
        <v>35952.76</v>
      </c>
      <c r="F196" s="15">
        <v>7076.51</v>
      </c>
      <c r="G196" s="15">
        <v>8562</v>
      </c>
      <c r="H196" s="15">
        <v>14866.06</v>
      </c>
      <c r="I196" s="15">
        <v>25616.18</v>
      </c>
      <c r="J196" s="15">
        <v>26001.850000000002</v>
      </c>
      <c r="K196" s="15">
        <v>7935.91</v>
      </c>
      <c r="L196" s="15">
        <v>6699.29</v>
      </c>
      <c r="M196" s="15">
        <v>4846.58</v>
      </c>
      <c r="N196" s="15">
        <v>7361.79</v>
      </c>
      <c r="O196" s="15">
        <v>3338.21</v>
      </c>
      <c r="P196" s="15">
        <v>9485.93</v>
      </c>
      <c r="Q196" s="50">
        <v>157743.07</v>
      </c>
      <c r="R196" s="11"/>
      <c r="S196" s="11"/>
      <c r="T196" s="11"/>
      <c r="U196" s="11"/>
      <c r="V196" s="11"/>
      <c r="W196" s="11"/>
      <c r="X196" s="11"/>
      <c r="Y196" s="11"/>
      <c r="Z196" s="11"/>
      <c r="AA196" s="11"/>
    </row>
    <row r="197" spans="1:27" hidden="1" outlineLevel="1" x14ac:dyDescent="0.25">
      <c r="A197" s="15" t="s">
        <v>1546</v>
      </c>
      <c r="B197" s="12" t="s">
        <v>1547</v>
      </c>
      <c r="C197" s="13" t="s">
        <v>1548</v>
      </c>
      <c r="D197" s="50"/>
      <c r="E197" s="15">
        <v>2670.18</v>
      </c>
      <c r="F197" s="15">
        <v>2628.7000000000003</v>
      </c>
      <c r="G197" s="15">
        <v>2655.78</v>
      </c>
      <c r="H197" s="15">
        <v>0</v>
      </c>
      <c r="I197" s="15">
        <v>1978.5</v>
      </c>
      <c r="J197" s="15">
        <v>7222.87</v>
      </c>
      <c r="K197" s="15">
        <v>11210.25</v>
      </c>
      <c r="L197" s="15">
        <v>9597.75</v>
      </c>
      <c r="M197" s="15">
        <v>10889</v>
      </c>
      <c r="N197" s="15">
        <v>7568.75</v>
      </c>
      <c r="O197" s="15">
        <v>8890.5</v>
      </c>
      <c r="P197" s="15">
        <v>8169.25</v>
      </c>
      <c r="Q197" s="50">
        <v>73481.53</v>
      </c>
      <c r="R197" s="11"/>
      <c r="S197" s="11"/>
      <c r="T197" s="11"/>
      <c r="U197" s="11"/>
      <c r="V197" s="11"/>
      <c r="W197" s="11"/>
      <c r="X197" s="11"/>
      <c r="Y197" s="11"/>
      <c r="Z197" s="11"/>
      <c r="AA197" s="11"/>
    </row>
    <row r="198" spans="1:27" hidden="1" outlineLevel="1" x14ac:dyDescent="0.25">
      <c r="A198" s="15" t="s">
        <v>1549</v>
      </c>
      <c r="B198" s="12" t="s">
        <v>1550</v>
      </c>
      <c r="C198" s="13" t="s">
        <v>245</v>
      </c>
      <c r="D198" s="50"/>
      <c r="E198" s="15">
        <v>9118.7800000000007</v>
      </c>
      <c r="F198" s="15">
        <v>3634.84</v>
      </c>
      <c r="G198" s="15">
        <v>9991.43</v>
      </c>
      <c r="H198" s="15">
        <v>5677.33</v>
      </c>
      <c r="I198" s="15">
        <v>17524.73</v>
      </c>
      <c r="J198" s="15">
        <v>17903.63</v>
      </c>
      <c r="K198" s="15">
        <v>10950.1</v>
      </c>
      <c r="L198" s="15">
        <v>7366.56</v>
      </c>
      <c r="M198" s="15">
        <v>10276.09</v>
      </c>
      <c r="N198" s="15">
        <v>13078.130000000001</v>
      </c>
      <c r="O198" s="15">
        <v>34632.340000000004</v>
      </c>
      <c r="P198" s="15">
        <v>21225.38</v>
      </c>
      <c r="Q198" s="50">
        <v>161379.34</v>
      </c>
      <c r="R198" s="11"/>
      <c r="S198" s="11"/>
      <c r="T198" s="11"/>
      <c r="U198" s="11"/>
      <c r="V198" s="11"/>
      <c r="W198" s="11"/>
      <c r="X198" s="11"/>
      <c r="Y198" s="11"/>
      <c r="Z198" s="11"/>
      <c r="AA198" s="11"/>
    </row>
    <row r="199" spans="1:27" hidden="1" outlineLevel="1" x14ac:dyDescent="0.25">
      <c r="A199" s="15" t="s">
        <v>1551</v>
      </c>
      <c r="B199" s="12" t="s">
        <v>1552</v>
      </c>
      <c r="C199" s="13" t="s">
        <v>1553</v>
      </c>
      <c r="D199" s="50"/>
      <c r="E199" s="15">
        <v>8637.3700000000008</v>
      </c>
      <c r="F199" s="15">
        <v>7403.42</v>
      </c>
      <c r="G199" s="15">
        <v>13470.92</v>
      </c>
      <c r="H199" s="15">
        <v>9291.6</v>
      </c>
      <c r="I199" s="15">
        <v>-6853.47</v>
      </c>
      <c r="J199" s="15">
        <v>6568.45</v>
      </c>
      <c r="K199" s="15">
        <v>6376.43</v>
      </c>
      <c r="L199" s="15">
        <v>10715.25</v>
      </c>
      <c r="M199" s="15">
        <v>6776.2300000000005</v>
      </c>
      <c r="N199" s="15">
        <v>5152.95</v>
      </c>
      <c r="O199" s="15">
        <v>10412.91</v>
      </c>
      <c r="P199" s="15">
        <v>6717.14</v>
      </c>
      <c r="Q199" s="50">
        <v>84669.2</v>
      </c>
      <c r="R199" s="11"/>
      <c r="S199" s="11"/>
      <c r="T199" s="11"/>
      <c r="U199" s="11"/>
      <c r="V199" s="11"/>
      <c r="W199" s="11"/>
      <c r="X199" s="11"/>
      <c r="Y199" s="11"/>
      <c r="Z199" s="11"/>
      <c r="AA199" s="11"/>
    </row>
    <row r="200" spans="1:27" hidden="1" outlineLevel="1" x14ac:dyDescent="0.25">
      <c r="A200" s="15" t="s">
        <v>1554</v>
      </c>
      <c r="B200" s="12" t="s">
        <v>1555</v>
      </c>
      <c r="C200" s="13" t="s">
        <v>247</v>
      </c>
      <c r="D200" s="50"/>
      <c r="E200" s="15">
        <v>62387.25</v>
      </c>
      <c r="F200" s="15">
        <v>48562.66</v>
      </c>
      <c r="G200" s="15">
        <v>59618.82</v>
      </c>
      <c r="H200" s="15">
        <v>53272.57</v>
      </c>
      <c r="I200" s="15">
        <v>64555.68</v>
      </c>
      <c r="J200" s="15">
        <v>83571.45</v>
      </c>
      <c r="K200" s="15">
        <v>72288.11</v>
      </c>
      <c r="L200" s="15">
        <v>29309.670000000002</v>
      </c>
      <c r="M200" s="15">
        <v>62485.07</v>
      </c>
      <c r="N200" s="15">
        <v>42031.47</v>
      </c>
      <c r="O200" s="15">
        <v>51381.66</v>
      </c>
      <c r="P200" s="15">
        <v>33387.840000000004</v>
      </c>
      <c r="Q200" s="50">
        <v>662852.24999999988</v>
      </c>
      <c r="R200" s="11"/>
      <c r="S200" s="11"/>
      <c r="T200" s="11"/>
      <c r="U200" s="11"/>
      <c r="V200" s="11"/>
      <c r="W200" s="11"/>
      <c r="X200" s="11"/>
      <c r="Y200" s="11"/>
      <c r="Z200" s="11"/>
      <c r="AA200" s="11"/>
    </row>
    <row r="201" spans="1:27" collapsed="1" x14ac:dyDescent="0.25">
      <c r="A201" s="58" t="s">
        <v>1556</v>
      </c>
      <c r="B201" s="29" t="s">
        <v>1557</v>
      </c>
      <c r="C201" s="30"/>
      <c r="D201" s="58"/>
      <c r="E201" s="58">
        <v>2082654.8299999996</v>
      </c>
      <c r="F201" s="58">
        <v>1355082.8199999994</v>
      </c>
      <c r="G201" s="58">
        <v>1844114.15</v>
      </c>
      <c r="H201" s="58">
        <v>2287298.5600000005</v>
      </c>
      <c r="I201" s="58">
        <v>2122134.7999999998</v>
      </c>
      <c r="J201" s="58">
        <v>1840774.41</v>
      </c>
      <c r="K201" s="58">
        <v>1916660.6100000003</v>
      </c>
      <c r="L201" s="58">
        <v>1839271.6600000006</v>
      </c>
      <c r="M201" s="58">
        <v>2154190.5399999996</v>
      </c>
      <c r="N201" s="58">
        <v>2300484.7800000007</v>
      </c>
      <c r="O201" s="58">
        <v>2416737.2199999997</v>
      </c>
      <c r="P201" s="58">
        <v>2454663.7600000002</v>
      </c>
      <c r="Q201" s="58">
        <v>24614068.139999993</v>
      </c>
      <c r="R201" s="11"/>
      <c r="S201" s="11"/>
      <c r="T201" s="11"/>
      <c r="U201" s="11"/>
      <c r="V201" s="11"/>
      <c r="W201" s="11"/>
      <c r="X201" s="11"/>
      <c r="Y201" s="11"/>
      <c r="Z201" s="11"/>
      <c r="AA201" s="11"/>
    </row>
    <row r="202" spans="1:27" hidden="1" outlineLevel="1" x14ac:dyDescent="0.25">
      <c r="A202" s="15" t="s">
        <v>1558</v>
      </c>
      <c r="B202" s="12" t="s">
        <v>1559</v>
      </c>
      <c r="C202" s="13" t="s">
        <v>1560</v>
      </c>
      <c r="D202" s="50"/>
      <c r="E202" s="15">
        <v>181.51</v>
      </c>
      <c r="F202" s="15">
        <v>467.25</v>
      </c>
      <c r="G202" s="15">
        <v>11942.79</v>
      </c>
      <c r="H202" s="15">
        <v>12805.75</v>
      </c>
      <c r="I202" s="15">
        <v>15494.84</v>
      </c>
      <c r="J202" s="15">
        <v>25561.510000000002</v>
      </c>
      <c r="K202" s="15">
        <v>7568.2</v>
      </c>
      <c r="L202" s="15">
        <v>10109.06</v>
      </c>
      <c r="M202" s="15">
        <v>17683.57</v>
      </c>
      <c r="N202" s="15">
        <v>21547.510000000002</v>
      </c>
      <c r="O202" s="15">
        <v>47820.11</v>
      </c>
      <c r="P202" s="15">
        <v>22381.09</v>
      </c>
      <c r="Q202" s="50">
        <v>193563.19000000003</v>
      </c>
      <c r="R202" s="11"/>
      <c r="S202" s="11"/>
      <c r="T202" s="11"/>
      <c r="U202" s="11"/>
      <c r="V202" s="11"/>
      <c r="W202" s="11"/>
      <c r="X202" s="11"/>
      <c r="Y202" s="11"/>
      <c r="Z202" s="11"/>
      <c r="AA202" s="11"/>
    </row>
    <row r="203" spans="1:27" hidden="1" outlineLevel="1" x14ac:dyDescent="0.25">
      <c r="A203" s="15" t="s">
        <v>1561</v>
      </c>
      <c r="B203" s="12" t="s">
        <v>1562</v>
      </c>
      <c r="C203" s="13" t="s">
        <v>1563</v>
      </c>
      <c r="D203" s="50"/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6716.96</v>
      </c>
      <c r="L203" s="15">
        <v>4197.8999999999996</v>
      </c>
      <c r="M203" s="15">
        <v>17511.64</v>
      </c>
      <c r="N203" s="15">
        <v>11405.1</v>
      </c>
      <c r="O203" s="15">
        <v>21445.93</v>
      </c>
      <c r="P203" s="15">
        <v>-429.76</v>
      </c>
      <c r="Q203" s="50">
        <v>60847.77</v>
      </c>
      <c r="R203" s="11"/>
      <c r="S203" s="11"/>
      <c r="T203" s="11"/>
      <c r="U203" s="11"/>
      <c r="V203" s="11"/>
      <c r="W203" s="11"/>
      <c r="X203" s="11"/>
      <c r="Y203" s="11"/>
      <c r="Z203" s="11"/>
      <c r="AA203" s="11"/>
    </row>
    <row r="204" spans="1:27" hidden="1" outlineLevel="1" x14ac:dyDescent="0.25">
      <c r="A204" s="15" t="s">
        <v>1564</v>
      </c>
      <c r="B204" s="12" t="s">
        <v>1565</v>
      </c>
      <c r="C204" s="13" t="s">
        <v>1566</v>
      </c>
      <c r="D204" s="50"/>
      <c r="E204" s="15">
        <v>17831.25</v>
      </c>
      <c r="F204" s="15">
        <v>2081.25</v>
      </c>
      <c r="G204" s="15">
        <v>3905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50">
        <v>23817.5</v>
      </c>
      <c r="R204" s="11"/>
      <c r="S204" s="11"/>
      <c r="T204" s="11"/>
      <c r="U204" s="11"/>
      <c r="V204" s="11"/>
      <c r="W204" s="11"/>
      <c r="X204" s="11"/>
      <c r="Y204" s="11"/>
      <c r="Z204" s="11"/>
      <c r="AA204" s="11"/>
    </row>
    <row r="205" spans="1:27" hidden="1" outlineLevel="1" x14ac:dyDescent="0.25">
      <c r="A205" s="15" t="s">
        <v>1567</v>
      </c>
      <c r="B205" s="12" t="s">
        <v>1568</v>
      </c>
      <c r="C205" s="13" t="s">
        <v>1569</v>
      </c>
      <c r="D205" s="50"/>
      <c r="E205" s="15">
        <v>96715.86</v>
      </c>
      <c r="F205" s="15">
        <v>70691.73</v>
      </c>
      <c r="G205" s="15">
        <v>152208.01999999999</v>
      </c>
      <c r="H205" s="15">
        <v>78825.210000000006</v>
      </c>
      <c r="I205" s="15">
        <v>69031.740000000005</v>
      </c>
      <c r="J205" s="15">
        <v>17473.03</v>
      </c>
      <c r="K205" s="15">
        <v>52276.959999999999</v>
      </c>
      <c r="L205" s="15">
        <v>30885.05</v>
      </c>
      <c r="M205" s="15">
        <v>11129.960000000001</v>
      </c>
      <c r="N205" s="15">
        <v>42769.01</v>
      </c>
      <c r="O205" s="15">
        <v>18183.37</v>
      </c>
      <c r="P205" s="15">
        <v>25886.15</v>
      </c>
      <c r="Q205" s="50">
        <v>666076.09</v>
      </c>
      <c r="R205" s="11"/>
      <c r="S205" s="11"/>
      <c r="T205" s="11"/>
      <c r="U205" s="11"/>
      <c r="V205" s="11"/>
      <c r="W205" s="11"/>
      <c r="X205" s="11"/>
      <c r="Y205" s="11"/>
      <c r="Z205" s="11"/>
      <c r="AA205" s="11"/>
    </row>
    <row r="206" spans="1:27" hidden="1" outlineLevel="1" x14ac:dyDescent="0.25">
      <c r="A206" s="15" t="s">
        <v>1570</v>
      </c>
      <c r="B206" s="12" t="s">
        <v>1571</v>
      </c>
      <c r="C206" s="13" t="s">
        <v>1572</v>
      </c>
      <c r="D206" s="50"/>
      <c r="E206" s="15">
        <v>6729.5</v>
      </c>
      <c r="F206" s="15">
        <v>5608.5</v>
      </c>
      <c r="G206" s="15">
        <v>13132.26</v>
      </c>
      <c r="H206" s="15">
        <v>2892.32</v>
      </c>
      <c r="I206" s="15">
        <v>1393</v>
      </c>
      <c r="J206" s="15">
        <v>10450.5</v>
      </c>
      <c r="K206" s="15">
        <v>91017.75</v>
      </c>
      <c r="L206" s="15">
        <v>85181.3</v>
      </c>
      <c r="M206" s="15">
        <v>67085.600000000006</v>
      </c>
      <c r="N206" s="15">
        <v>80337.23</v>
      </c>
      <c r="O206" s="15">
        <v>86993.1</v>
      </c>
      <c r="P206" s="15">
        <v>99086.5</v>
      </c>
      <c r="Q206" s="50">
        <v>549907.55999999994</v>
      </c>
      <c r="R206" s="11"/>
      <c r="S206" s="11"/>
      <c r="T206" s="11"/>
      <c r="U206" s="11"/>
      <c r="V206" s="11"/>
      <c r="W206" s="11"/>
      <c r="X206" s="11"/>
      <c r="Y206" s="11"/>
      <c r="Z206" s="11"/>
      <c r="AA206" s="11"/>
    </row>
    <row r="207" spans="1:27" hidden="1" outlineLevel="1" x14ac:dyDescent="0.25">
      <c r="A207" s="15" t="s">
        <v>1573</v>
      </c>
      <c r="B207" s="12" t="s">
        <v>1574</v>
      </c>
      <c r="C207" s="13" t="s">
        <v>1575</v>
      </c>
      <c r="D207" s="50"/>
      <c r="E207" s="15">
        <v>36328.160000000003</v>
      </c>
      <c r="F207" s="15">
        <v>20037.84</v>
      </c>
      <c r="G207" s="15">
        <v>46673</v>
      </c>
      <c r="H207" s="15">
        <v>49249.68</v>
      </c>
      <c r="I207" s="15">
        <v>32018.27</v>
      </c>
      <c r="J207" s="15">
        <v>53982.98</v>
      </c>
      <c r="K207" s="15">
        <v>50624.5</v>
      </c>
      <c r="L207" s="15">
        <v>113109.72</v>
      </c>
      <c r="M207" s="15">
        <v>21998.89</v>
      </c>
      <c r="N207" s="15">
        <v>-59753.760000000002</v>
      </c>
      <c r="O207" s="15">
        <v>-4651.5</v>
      </c>
      <c r="P207" s="15">
        <v>28483.02</v>
      </c>
      <c r="Q207" s="50">
        <v>388100.80000000005</v>
      </c>
      <c r="R207" s="11"/>
      <c r="S207" s="11"/>
      <c r="T207" s="11"/>
      <c r="U207" s="11"/>
      <c r="V207" s="11"/>
      <c r="W207" s="11"/>
      <c r="X207" s="11"/>
      <c r="Y207" s="11"/>
      <c r="Z207" s="11"/>
      <c r="AA207" s="11"/>
    </row>
    <row r="208" spans="1:27" hidden="1" outlineLevel="1" x14ac:dyDescent="0.25">
      <c r="A208" s="15" t="s">
        <v>1576</v>
      </c>
      <c r="B208" s="12" t="s">
        <v>1577</v>
      </c>
      <c r="C208" s="13" t="s">
        <v>1578</v>
      </c>
      <c r="D208" s="50"/>
      <c r="E208" s="15">
        <v>34844.57</v>
      </c>
      <c r="F208" s="15">
        <v>24463.23</v>
      </c>
      <c r="G208" s="15">
        <v>20205.66</v>
      </c>
      <c r="H208" s="15">
        <v>16085.18</v>
      </c>
      <c r="I208" s="15">
        <v>33871.32</v>
      </c>
      <c r="J208" s="15">
        <v>33995.17</v>
      </c>
      <c r="K208" s="15">
        <v>18948.150000000001</v>
      </c>
      <c r="L208" s="15">
        <v>18906</v>
      </c>
      <c r="M208" s="15">
        <v>19843.32</v>
      </c>
      <c r="N208" s="15">
        <v>23799.010000000002</v>
      </c>
      <c r="O208" s="15">
        <v>14447.33</v>
      </c>
      <c r="P208" s="15">
        <v>17045.07</v>
      </c>
      <c r="Q208" s="50">
        <v>276454.01</v>
      </c>
      <c r="R208" s="11"/>
      <c r="S208" s="11"/>
      <c r="T208" s="11"/>
      <c r="U208" s="11"/>
      <c r="V208" s="11"/>
      <c r="W208" s="11"/>
      <c r="X208" s="11"/>
      <c r="Y208" s="11"/>
      <c r="Z208" s="11"/>
      <c r="AA208" s="11"/>
    </row>
    <row r="209" spans="1:27" hidden="1" outlineLevel="1" x14ac:dyDescent="0.25">
      <c r="A209" s="15" t="s">
        <v>1579</v>
      </c>
      <c r="B209" s="12" t="s">
        <v>1580</v>
      </c>
      <c r="C209" s="13" t="s">
        <v>212</v>
      </c>
      <c r="D209" s="50"/>
      <c r="E209" s="15">
        <v>451109.49</v>
      </c>
      <c r="F209" s="15">
        <v>104362.89</v>
      </c>
      <c r="G209" s="15">
        <v>120713.41</v>
      </c>
      <c r="H209" s="15">
        <v>116596.94</v>
      </c>
      <c r="I209" s="15">
        <v>119900.71</v>
      </c>
      <c r="J209" s="15">
        <v>115373.07</v>
      </c>
      <c r="K209" s="15">
        <v>99775.14</v>
      </c>
      <c r="L209" s="15">
        <v>176685.61000000002</v>
      </c>
      <c r="M209" s="15">
        <v>142082.84</v>
      </c>
      <c r="N209" s="15">
        <v>147088.03</v>
      </c>
      <c r="O209" s="15">
        <v>142410.67000000001</v>
      </c>
      <c r="P209" s="15">
        <v>147172.44</v>
      </c>
      <c r="Q209" s="50">
        <v>1883271.24</v>
      </c>
      <c r="R209" s="11"/>
      <c r="S209" s="11"/>
      <c r="T209" s="11"/>
      <c r="U209" s="11"/>
      <c r="V209" s="11"/>
      <c r="W209" s="11"/>
      <c r="X209" s="11"/>
      <c r="Y209" s="11"/>
      <c r="Z209" s="11"/>
      <c r="AA209" s="11"/>
    </row>
    <row r="210" spans="1:27" hidden="1" outlineLevel="1" x14ac:dyDescent="0.25">
      <c r="A210" s="15" t="s">
        <v>1581</v>
      </c>
      <c r="B210" s="12" t="s">
        <v>1582</v>
      </c>
      <c r="C210" s="13" t="s">
        <v>1583</v>
      </c>
      <c r="D210" s="50"/>
      <c r="E210" s="15">
        <v>68271.649999999994</v>
      </c>
      <c r="F210" s="15">
        <v>18424.12</v>
      </c>
      <c r="G210" s="15">
        <v>40746.14</v>
      </c>
      <c r="H210" s="15">
        <v>25792.95</v>
      </c>
      <c r="I210" s="15">
        <v>23725.21</v>
      </c>
      <c r="J210" s="15">
        <v>20557.490000000002</v>
      </c>
      <c r="K210" s="15">
        <v>16238.31</v>
      </c>
      <c r="L210" s="15">
        <v>42476.61</v>
      </c>
      <c r="M210" s="15">
        <v>32121.440000000002</v>
      </c>
      <c r="N210" s="15">
        <v>38204.61</v>
      </c>
      <c r="O210" s="15">
        <v>37779.910000000003</v>
      </c>
      <c r="P210" s="15">
        <v>49847.56</v>
      </c>
      <c r="Q210" s="50">
        <v>414186</v>
      </c>
      <c r="R210" s="11"/>
      <c r="S210" s="11"/>
      <c r="T210" s="11"/>
      <c r="U210" s="11"/>
      <c r="V210" s="11"/>
      <c r="W210" s="11"/>
      <c r="X210" s="11"/>
      <c r="Y210" s="11"/>
      <c r="Z210" s="11"/>
      <c r="AA210" s="11"/>
    </row>
    <row r="211" spans="1:27" hidden="1" outlineLevel="1" x14ac:dyDescent="0.25">
      <c r="A211" s="15" t="s">
        <v>1584</v>
      </c>
      <c r="B211" s="12" t="s">
        <v>1585</v>
      </c>
      <c r="C211" s="13" t="s">
        <v>1586</v>
      </c>
      <c r="D211" s="50"/>
      <c r="E211" s="15">
        <v>-79065.75</v>
      </c>
      <c r="F211" s="15">
        <v>19784.25</v>
      </c>
      <c r="G211" s="15">
        <v>-150440.67000000001</v>
      </c>
      <c r="H211" s="15">
        <v>0</v>
      </c>
      <c r="I211" s="15">
        <v>0</v>
      </c>
      <c r="J211" s="15">
        <v>0</v>
      </c>
      <c r="K211" s="15">
        <v>19203.330000000002</v>
      </c>
      <c r="L211" s="15">
        <v>34515.840000000004</v>
      </c>
      <c r="M211" s="15">
        <v>34515.83</v>
      </c>
      <c r="N211" s="15">
        <v>34515.83</v>
      </c>
      <c r="O211" s="15">
        <v>39696.25</v>
      </c>
      <c r="P211" s="15">
        <v>270752.53000000003</v>
      </c>
      <c r="Q211" s="50">
        <v>223477.44</v>
      </c>
      <c r="R211" s="11"/>
      <c r="S211" s="11"/>
      <c r="T211" s="11"/>
      <c r="U211" s="11"/>
      <c r="V211" s="11"/>
      <c r="W211" s="11"/>
      <c r="X211" s="11"/>
      <c r="Y211" s="11"/>
      <c r="Z211" s="11"/>
      <c r="AA211" s="11"/>
    </row>
    <row r="212" spans="1:27" collapsed="1" x14ac:dyDescent="0.25">
      <c r="A212" s="58" t="s">
        <v>1587</v>
      </c>
      <c r="B212" s="29" t="s">
        <v>1588</v>
      </c>
      <c r="C212" s="30"/>
      <c r="D212" s="58"/>
      <c r="E212" s="58">
        <v>632946.24</v>
      </c>
      <c r="F212" s="58">
        <v>265921.06</v>
      </c>
      <c r="G212" s="58">
        <v>259085.61</v>
      </c>
      <c r="H212" s="58">
        <v>302248.03000000003</v>
      </c>
      <c r="I212" s="58">
        <v>295435.09000000003</v>
      </c>
      <c r="J212" s="58">
        <v>277393.75</v>
      </c>
      <c r="K212" s="58">
        <v>362369.3</v>
      </c>
      <c r="L212" s="58">
        <v>516067.09000000008</v>
      </c>
      <c r="M212" s="58">
        <v>363973.09000000008</v>
      </c>
      <c r="N212" s="58">
        <v>339912.57</v>
      </c>
      <c r="O212" s="58">
        <v>404125.17000000004</v>
      </c>
      <c r="P212" s="58">
        <v>660224.6</v>
      </c>
      <c r="Q212" s="58">
        <v>4679701.5999999996</v>
      </c>
      <c r="R212" s="11"/>
      <c r="S212" s="11"/>
      <c r="T212" s="11"/>
      <c r="U212" s="11"/>
      <c r="V212" s="11"/>
      <c r="W212" s="11"/>
      <c r="X212" s="11"/>
      <c r="Y212" s="11"/>
      <c r="Z212" s="11"/>
      <c r="AA212" s="11"/>
    </row>
    <row r="213" spans="1:27" x14ac:dyDescent="0.25">
      <c r="A213" s="61" t="s">
        <v>1589</v>
      </c>
      <c r="B213" s="32" t="s">
        <v>1590</v>
      </c>
      <c r="C213" s="30"/>
      <c r="D213" s="61"/>
      <c r="E213" s="61">
        <v>11035786.449999999</v>
      </c>
      <c r="F213" s="61">
        <v>9233209.5500000026</v>
      </c>
      <c r="G213" s="61">
        <v>10049314.810000001</v>
      </c>
      <c r="H213" s="61">
        <v>10715216.300000001</v>
      </c>
      <c r="I213" s="61">
        <v>10674090.419999996</v>
      </c>
      <c r="J213" s="61">
        <v>10600335.159999998</v>
      </c>
      <c r="K213" s="61">
        <v>10938931.57</v>
      </c>
      <c r="L213" s="61">
        <v>10741627.919999994</v>
      </c>
      <c r="M213" s="61">
        <v>10916592.33</v>
      </c>
      <c r="N213" s="61">
        <v>11180932.279999999</v>
      </c>
      <c r="O213" s="61">
        <v>11547619.520000001</v>
      </c>
      <c r="P213" s="61">
        <v>12504692.190000001</v>
      </c>
      <c r="Q213" s="61">
        <v>130138348.49999993</v>
      </c>
      <c r="R213" s="11"/>
      <c r="S213" s="11"/>
      <c r="T213" s="11"/>
      <c r="U213" s="11"/>
      <c r="V213" s="11"/>
      <c r="W213" s="11"/>
      <c r="X213" s="11"/>
      <c r="Y213" s="11"/>
      <c r="Z213" s="11"/>
      <c r="AA213" s="11"/>
    </row>
    <row r="214" spans="1:27" hidden="1" outlineLevel="1" x14ac:dyDescent="0.25">
      <c r="A214" s="15" t="s">
        <v>1591</v>
      </c>
      <c r="B214" s="12" t="s">
        <v>1592</v>
      </c>
      <c r="C214" s="13" t="s">
        <v>1593</v>
      </c>
      <c r="D214" s="50"/>
      <c r="E214" s="15">
        <v>223313.04</v>
      </c>
      <c r="F214" s="15">
        <v>194777.7</v>
      </c>
      <c r="G214" s="15">
        <v>216278.78</v>
      </c>
      <c r="H214" s="15">
        <v>241795.83000000002</v>
      </c>
      <c r="I214" s="15">
        <v>232059.44</v>
      </c>
      <c r="J214" s="15">
        <v>224638.12</v>
      </c>
      <c r="K214" s="15">
        <v>194683.87</v>
      </c>
      <c r="L214" s="15">
        <v>212946.78</v>
      </c>
      <c r="M214" s="15">
        <v>225672.79</v>
      </c>
      <c r="N214" s="15">
        <v>262732.69</v>
      </c>
      <c r="O214" s="15">
        <v>291272.68</v>
      </c>
      <c r="P214" s="15">
        <v>280242.42</v>
      </c>
      <c r="Q214" s="50">
        <v>2800414.14</v>
      </c>
      <c r="R214" s="11"/>
      <c r="S214" s="11"/>
      <c r="T214" s="11"/>
      <c r="U214" s="11"/>
      <c r="V214" s="11"/>
      <c r="W214" s="11"/>
      <c r="X214" s="11"/>
      <c r="Y214" s="11"/>
      <c r="Z214" s="11"/>
      <c r="AA214" s="11"/>
    </row>
    <row r="215" spans="1:27" hidden="1" outlineLevel="1" x14ac:dyDescent="0.25">
      <c r="A215" s="15" t="s">
        <v>1594</v>
      </c>
      <c r="B215" s="12" t="s">
        <v>1595</v>
      </c>
      <c r="C215" s="13" t="s">
        <v>1596</v>
      </c>
      <c r="D215" s="50"/>
      <c r="E215" s="15">
        <v>3404.9</v>
      </c>
      <c r="F215" s="15">
        <v>2018.89</v>
      </c>
      <c r="G215" s="15">
        <v>6906.55</v>
      </c>
      <c r="H215" s="15">
        <v>5328.39</v>
      </c>
      <c r="I215" s="15">
        <v>9154.81</v>
      </c>
      <c r="J215" s="15">
        <v>18723.27</v>
      </c>
      <c r="K215" s="15">
        <v>39534.959999999999</v>
      </c>
      <c r="L215" s="15">
        <v>12106.19</v>
      </c>
      <c r="M215" s="15">
        <v>12371.630000000001</v>
      </c>
      <c r="N215" s="15">
        <v>17351.990000000002</v>
      </c>
      <c r="O215" s="15">
        <v>14602.220000000001</v>
      </c>
      <c r="P215" s="15">
        <v>10485.19</v>
      </c>
      <c r="Q215" s="50">
        <v>151988.99</v>
      </c>
      <c r="R215" s="11"/>
      <c r="S215" s="11"/>
      <c r="T215" s="11"/>
      <c r="U215" s="11"/>
      <c r="V215" s="11"/>
      <c r="W215" s="11"/>
      <c r="X215" s="11"/>
      <c r="Y215" s="11"/>
      <c r="Z215" s="11"/>
      <c r="AA215" s="11"/>
    </row>
    <row r="216" spans="1:27" hidden="1" outlineLevel="1" x14ac:dyDescent="0.25">
      <c r="A216" s="15" t="s">
        <v>1597</v>
      </c>
      <c r="B216" s="12" t="s">
        <v>1598</v>
      </c>
      <c r="C216" s="13" t="s">
        <v>1599</v>
      </c>
      <c r="D216" s="50"/>
      <c r="E216" s="15">
        <v>49.95</v>
      </c>
      <c r="F216" s="15">
        <v>0</v>
      </c>
      <c r="G216" s="15">
        <v>-49.95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50">
        <v>0</v>
      </c>
      <c r="R216" s="11"/>
      <c r="S216" s="11"/>
      <c r="T216" s="11"/>
      <c r="U216" s="11"/>
      <c r="V216" s="11"/>
      <c r="W216" s="11"/>
      <c r="X216" s="11"/>
      <c r="Y216" s="11"/>
      <c r="Z216" s="11"/>
      <c r="AA216" s="11"/>
    </row>
    <row r="217" spans="1:27" hidden="1" outlineLevel="1" x14ac:dyDescent="0.25">
      <c r="A217" s="15" t="s">
        <v>1600</v>
      </c>
      <c r="B217" s="12" t="s">
        <v>1601</v>
      </c>
      <c r="C217" s="13" t="s">
        <v>1602</v>
      </c>
      <c r="D217" s="50"/>
      <c r="E217" s="15">
        <v>121.5</v>
      </c>
      <c r="F217" s="15">
        <v>0</v>
      </c>
      <c r="G217" s="15">
        <v>27.17</v>
      </c>
      <c r="H217" s="15">
        <v>213.12</v>
      </c>
      <c r="I217" s="15">
        <v>-213.12</v>
      </c>
      <c r="J217" s="15">
        <v>-148.67000000000002</v>
      </c>
      <c r="K217" s="15">
        <v>257.52</v>
      </c>
      <c r="L217" s="15">
        <v>37.74</v>
      </c>
      <c r="M217" s="15">
        <v>0</v>
      </c>
      <c r="N217" s="15">
        <v>53.39</v>
      </c>
      <c r="O217" s="15">
        <v>0</v>
      </c>
      <c r="P217" s="15">
        <v>0</v>
      </c>
      <c r="Q217" s="50">
        <v>348.65</v>
      </c>
      <c r="R217" s="11"/>
      <c r="S217" s="11"/>
      <c r="T217" s="11"/>
      <c r="U217" s="11"/>
      <c r="V217" s="11"/>
      <c r="W217" s="11"/>
      <c r="X217" s="11"/>
      <c r="Y217" s="11"/>
      <c r="Z217" s="11"/>
      <c r="AA217" s="11"/>
    </row>
    <row r="218" spans="1:27" hidden="1" outlineLevel="1" x14ac:dyDescent="0.25">
      <c r="A218" s="15" t="s">
        <v>1603</v>
      </c>
      <c r="B218" s="12" t="s">
        <v>1604</v>
      </c>
      <c r="C218" s="13" t="s">
        <v>1605</v>
      </c>
      <c r="D218" s="50"/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13.35</v>
      </c>
      <c r="L218" s="15">
        <v>-13.35</v>
      </c>
      <c r="M218" s="15">
        <v>0</v>
      </c>
      <c r="N218" s="15">
        <v>0</v>
      </c>
      <c r="O218" s="15">
        <v>0</v>
      </c>
      <c r="P218" s="15">
        <v>0</v>
      </c>
      <c r="Q218" s="50">
        <v>0</v>
      </c>
      <c r="R218" s="11"/>
      <c r="S218" s="11"/>
      <c r="T218" s="11"/>
      <c r="U218" s="11"/>
      <c r="V218" s="11"/>
      <c r="W218" s="11"/>
      <c r="X218" s="11"/>
      <c r="Y218" s="11"/>
      <c r="Z218" s="11"/>
      <c r="AA218" s="11"/>
    </row>
    <row r="219" spans="1:27" hidden="1" outlineLevel="1" x14ac:dyDescent="0.25">
      <c r="A219" s="15" t="s">
        <v>1606</v>
      </c>
      <c r="B219" s="12" t="s">
        <v>1607</v>
      </c>
      <c r="C219" s="13" t="s">
        <v>1608</v>
      </c>
      <c r="D219" s="50"/>
      <c r="E219" s="15">
        <v>1102.69</v>
      </c>
      <c r="F219" s="15">
        <v>126.98</v>
      </c>
      <c r="G219" s="15">
        <v>313.52</v>
      </c>
      <c r="H219" s="15">
        <v>766.86</v>
      </c>
      <c r="I219" s="15">
        <v>1189.25</v>
      </c>
      <c r="J219" s="15">
        <v>1014.26</v>
      </c>
      <c r="K219" s="15">
        <v>2303.2000000000003</v>
      </c>
      <c r="L219" s="15">
        <v>1721.94</v>
      </c>
      <c r="M219" s="15">
        <v>624.96</v>
      </c>
      <c r="N219" s="15">
        <v>1033.77</v>
      </c>
      <c r="O219" s="15">
        <v>3994.44</v>
      </c>
      <c r="P219" s="15">
        <v>3749.35</v>
      </c>
      <c r="Q219" s="50">
        <v>17941.22</v>
      </c>
      <c r="R219" s="11"/>
      <c r="S219" s="11"/>
      <c r="T219" s="11"/>
      <c r="U219" s="11"/>
      <c r="V219" s="11"/>
      <c r="W219" s="11"/>
      <c r="X219" s="11"/>
      <c r="Y219" s="11"/>
      <c r="Z219" s="11"/>
      <c r="AA219" s="11"/>
    </row>
    <row r="220" spans="1:27" hidden="1" outlineLevel="1" x14ac:dyDescent="0.25">
      <c r="A220" s="15" t="s">
        <v>1609</v>
      </c>
      <c r="B220" s="12" t="s">
        <v>1610</v>
      </c>
      <c r="C220" s="13" t="s">
        <v>1611</v>
      </c>
      <c r="D220" s="50"/>
      <c r="E220" s="15">
        <v>121.96000000000001</v>
      </c>
      <c r="F220" s="15">
        <v>0</v>
      </c>
      <c r="G220" s="15">
        <v>-91.47</v>
      </c>
      <c r="H220" s="15">
        <v>19.900000000000002</v>
      </c>
      <c r="I220" s="15">
        <v>-19.900000000000002</v>
      </c>
      <c r="J220" s="15">
        <v>0</v>
      </c>
      <c r="K220" s="15">
        <v>60.980000000000004</v>
      </c>
      <c r="L220" s="15">
        <v>-33.020000000000003</v>
      </c>
      <c r="M220" s="15">
        <v>0</v>
      </c>
      <c r="N220" s="15">
        <v>17.75</v>
      </c>
      <c r="O220" s="15">
        <v>66.13</v>
      </c>
      <c r="P220" s="15">
        <v>0</v>
      </c>
      <c r="Q220" s="50">
        <v>142.32999999999998</v>
      </c>
      <c r="R220" s="11"/>
      <c r="S220" s="11"/>
      <c r="T220" s="11"/>
      <c r="U220" s="11"/>
      <c r="V220" s="11"/>
      <c r="W220" s="11"/>
      <c r="X220" s="11"/>
      <c r="Y220" s="11"/>
      <c r="Z220" s="11"/>
      <c r="AA220" s="11"/>
    </row>
    <row r="221" spans="1:27" hidden="1" outlineLevel="1" x14ac:dyDescent="0.25">
      <c r="A221" s="15" t="s">
        <v>1612</v>
      </c>
      <c r="B221" s="12" t="s">
        <v>1613</v>
      </c>
      <c r="C221" s="13" t="s">
        <v>1614</v>
      </c>
      <c r="D221" s="50"/>
      <c r="E221" s="15">
        <v>0</v>
      </c>
      <c r="F221" s="15">
        <v>0</v>
      </c>
      <c r="G221" s="15">
        <v>0</v>
      </c>
      <c r="H221" s="15">
        <v>0</v>
      </c>
      <c r="I221" s="15">
        <v>23.02</v>
      </c>
      <c r="J221" s="15">
        <v>0</v>
      </c>
      <c r="K221" s="15">
        <v>0</v>
      </c>
      <c r="L221" s="15">
        <v>4.4400000000000004</v>
      </c>
      <c r="M221" s="15">
        <v>0</v>
      </c>
      <c r="N221" s="15">
        <v>45.47</v>
      </c>
      <c r="O221" s="15">
        <v>0</v>
      </c>
      <c r="P221" s="15">
        <v>0</v>
      </c>
      <c r="Q221" s="50">
        <v>72.930000000000007</v>
      </c>
      <c r="R221" s="11"/>
      <c r="S221" s="11"/>
      <c r="T221" s="11"/>
      <c r="U221" s="11"/>
      <c r="V221" s="11"/>
      <c r="W221" s="11"/>
      <c r="X221" s="11"/>
      <c r="Y221" s="11"/>
      <c r="Z221" s="11"/>
      <c r="AA221" s="11"/>
    </row>
    <row r="222" spans="1:27" hidden="1" outlineLevel="1" x14ac:dyDescent="0.25">
      <c r="A222" s="15" t="s">
        <v>1615</v>
      </c>
      <c r="B222" s="12" t="s">
        <v>1616</v>
      </c>
      <c r="C222" s="13" t="s">
        <v>1617</v>
      </c>
      <c r="D222" s="50"/>
      <c r="E222" s="15">
        <v>0.18</v>
      </c>
      <c r="F222" s="15">
        <v>76.570000000000007</v>
      </c>
      <c r="G222" s="15">
        <v>0</v>
      </c>
      <c r="H222" s="15">
        <v>68.22</v>
      </c>
      <c r="I222" s="15">
        <v>-132.47</v>
      </c>
      <c r="J222" s="15">
        <v>-12.5</v>
      </c>
      <c r="K222" s="15">
        <v>10.11</v>
      </c>
      <c r="L222" s="15">
        <v>46.74</v>
      </c>
      <c r="M222" s="15">
        <v>90.960000000000008</v>
      </c>
      <c r="N222" s="15">
        <v>45.480000000000004</v>
      </c>
      <c r="O222" s="15">
        <v>0</v>
      </c>
      <c r="P222" s="15">
        <v>113.71000000000001</v>
      </c>
      <c r="Q222" s="50">
        <v>307.00000000000006</v>
      </c>
      <c r="R222" s="11"/>
      <c r="S222" s="11"/>
      <c r="T222" s="11"/>
      <c r="U222" s="11"/>
      <c r="V222" s="11"/>
      <c r="W222" s="11"/>
      <c r="X222" s="11"/>
      <c r="Y222" s="11"/>
      <c r="Z222" s="11"/>
      <c r="AA222" s="11"/>
    </row>
    <row r="223" spans="1:27" hidden="1" outlineLevel="1" x14ac:dyDescent="0.25">
      <c r="A223" s="15" t="s">
        <v>1618</v>
      </c>
      <c r="B223" s="12" t="s">
        <v>1619</v>
      </c>
      <c r="C223" s="13" t="s">
        <v>1620</v>
      </c>
      <c r="D223" s="50"/>
      <c r="E223" s="15">
        <v>663.48</v>
      </c>
      <c r="F223" s="15">
        <v>1187.28</v>
      </c>
      <c r="G223" s="15">
        <v>0</v>
      </c>
      <c r="H223" s="15">
        <v>384.12</v>
      </c>
      <c r="I223" s="15">
        <v>209.52</v>
      </c>
      <c r="J223" s="15">
        <v>-2444.4</v>
      </c>
      <c r="K223" s="15">
        <v>746.22</v>
      </c>
      <c r="L223" s="15">
        <v>-746.22</v>
      </c>
      <c r="M223" s="15">
        <v>0</v>
      </c>
      <c r="N223" s="15">
        <v>0</v>
      </c>
      <c r="O223" s="15">
        <v>615.39</v>
      </c>
      <c r="P223" s="15">
        <v>209.52</v>
      </c>
      <c r="Q223" s="50">
        <v>824.90999999999951</v>
      </c>
      <c r="R223" s="11"/>
      <c r="S223" s="11"/>
      <c r="T223" s="11"/>
      <c r="U223" s="11"/>
      <c r="V223" s="11"/>
      <c r="W223" s="11"/>
      <c r="X223" s="11"/>
      <c r="Y223" s="11"/>
      <c r="Z223" s="11"/>
      <c r="AA223" s="11"/>
    </row>
    <row r="224" spans="1:27" hidden="1" outlineLevel="1" x14ac:dyDescent="0.25">
      <c r="A224" s="15" t="s">
        <v>1621</v>
      </c>
      <c r="B224" s="12" t="s">
        <v>1622</v>
      </c>
      <c r="C224" s="13" t="s">
        <v>1623</v>
      </c>
      <c r="D224" s="50"/>
      <c r="E224" s="15">
        <v>123.33</v>
      </c>
      <c r="F224" s="15">
        <v>121.9</v>
      </c>
      <c r="G224" s="15">
        <v>167.69</v>
      </c>
      <c r="H224" s="15">
        <v>38.840000000000003</v>
      </c>
      <c r="I224" s="15">
        <v>-108.08</v>
      </c>
      <c r="J224" s="15">
        <v>-343.68</v>
      </c>
      <c r="K224" s="15">
        <v>0</v>
      </c>
      <c r="L224" s="15">
        <v>0</v>
      </c>
      <c r="M224" s="15">
        <v>0</v>
      </c>
      <c r="N224" s="15">
        <v>0</v>
      </c>
      <c r="O224" s="15">
        <v>-109.25</v>
      </c>
      <c r="P224" s="15">
        <v>0</v>
      </c>
      <c r="Q224" s="50">
        <v>-109.25000000000001</v>
      </c>
      <c r="R224" s="11"/>
      <c r="S224" s="11"/>
      <c r="T224" s="11"/>
      <c r="U224" s="11"/>
      <c r="V224" s="11"/>
      <c r="W224" s="11"/>
      <c r="X224" s="11"/>
      <c r="Y224" s="11"/>
      <c r="Z224" s="11"/>
      <c r="AA224" s="11"/>
    </row>
    <row r="225" spans="1:27" hidden="1" outlineLevel="1" x14ac:dyDescent="0.25">
      <c r="A225" s="15" t="s">
        <v>1624</v>
      </c>
      <c r="B225" s="12" t="s">
        <v>1625</v>
      </c>
      <c r="C225" s="13" t="s">
        <v>1626</v>
      </c>
      <c r="D225" s="50"/>
      <c r="E225" s="15">
        <v>15202.09</v>
      </c>
      <c r="F225" s="15">
        <v>24045.43</v>
      </c>
      <c r="G225" s="15">
        <v>10605.07</v>
      </c>
      <c r="H225" s="15">
        <v>15245.11</v>
      </c>
      <c r="I225" s="15">
        <v>22418.9</v>
      </c>
      <c r="J225" s="15">
        <v>19833.75</v>
      </c>
      <c r="K225" s="15">
        <v>11613.73</v>
      </c>
      <c r="L225" s="15">
        <v>21319.75</v>
      </c>
      <c r="M225" s="15">
        <v>11177.6</v>
      </c>
      <c r="N225" s="15">
        <v>17904.5</v>
      </c>
      <c r="O225" s="15">
        <v>15547.880000000001</v>
      </c>
      <c r="P225" s="15">
        <v>13308.59</v>
      </c>
      <c r="Q225" s="50">
        <v>198222.40000000002</v>
      </c>
      <c r="R225" s="11"/>
      <c r="S225" s="11"/>
      <c r="T225" s="11"/>
      <c r="U225" s="11"/>
      <c r="V225" s="11"/>
      <c r="W225" s="11"/>
      <c r="X225" s="11"/>
      <c r="Y225" s="11"/>
      <c r="Z225" s="11"/>
      <c r="AA225" s="11"/>
    </row>
    <row r="226" spans="1:27" hidden="1" outlineLevel="1" x14ac:dyDescent="0.25">
      <c r="A226" s="15" t="s">
        <v>1627</v>
      </c>
      <c r="B226" s="12" t="s">
        <v>1628</v>
      </c>
      <c r="C226" s="13" t="s">
        <v>1629</v>
      </c>
      <c r="D226" s="50"/>
      <c r="E226" s="15">
        <v>35</v>
      </c>
      <c r="F226" s="15">
        <v>341.29</v>
      </c>
      <c r="G226" s="15">
        <v>0</v>
      </c>
      <c r="H226" s="15">
        <v>180.02</v>
      </c>
      <c r="I226" s="15">
        <v>141.9</v>
      </c>
      <c r="J226" s="15">
        <v>-658.96</v>
      </c>
      <c r="K226" s="15">
        <v>408.68</v>
      </c>
      <c r="L226" s="15">
        <v>-408.68</v>
      </c>
      <c r="M226" s="15">
        <v>-1.5</v>
      </c>
      <c r="N226" s="15">
        <v>78.5</v>
      </c>
      <c r="O226" s="15">
        <v>-28.830000000000002</v>
      </c>
      <c r="P226" s="15">
        <v>345.40000000000003</v>
      </c>
      <c r="Q226" s="50">
        <v>432.82</v>
      </c>
      <c r="R226" s="11"/>
      <c r="S226" s="11"/>
      <c r="T226" s="11"/>
      <c r="U226" s="11"/>
      <c r="V226" s="11"/>
      <c r="W226" s="11"/>
      <c r="X226" s="11"/>
      <c r="Y226" s="11"/>
      <c r="Z226" s="11"/>
      <c r="AA226" s="11"/>
    </row>
    <row r="227" spans="1:27" hidden="1" outlineLevel="1" x14ac:dyDescent="0.25">
      <c r="A227" s="15" t="s">
        <v>1630</v>
      </c>
      <c r="B227" s="12" t="s">
        <v>1631</v>
      </c>
      <c r="C227" s="13" t="s">
        <v>1632</v>
      </c>
      <c r="D227" s="50"/>
      <c r="E227" s="15">
        <v>2686.8</v>
      </c>
      <c r="F227" s="15">
        <v>2617.48</v>
      </c>
      <c r="G227" s="15">
        <v>6424.03</v>
      </c>
      <c r="H227" s="15">
        <v>2478.38</v>
      </c>
      <c r="I227" s="15">
        <v>2794.79</v>
      </c>
      <c r="J227" s="15">
        <v>7626.47</v>
      </c>
      <c r="K227" s="15">
        <v>3120.27</v>
      </c>
      <c r="L227" s="15">
        <v>1720.3400000000001</v>
      </c>
      <c r="M227" s="15">
        <v>4463.62</v>
      </c>
      <c r="N227" s="15">
        <v>4780.83</v>
      </c>
      <c r="O227" s="15">
        <v>6514.22</v>
      </c>
      <c r="P227" s="15">
        <v>3162.4500000000003</v>
      </c>
      <c r="Q227" s="50">
        <v>48389.68</v>
      </c>
      <c r="R227" s="11"/>
      <c r="S227" s="11"/>
      <c r="T227" s="11"/>
      <c r="U227" s="11"/>
      <c r="V227" s="11"/>
      <c r="W227" s="11"/>
      <c r="X227" s="11"/>
      <c r="Y227" s="11"/>
      <c r="Z227" s="11"/>
      <c r="AA227" s="11"/>
    </row>
    <row r="228" spans="1:27" hidden="1" outlineLevel="1" x14ac:dyDescent="0.25">
      <c r="A228" s="15" t="s">
        <v>1633</v>
      </c>
      <c r="B228" s="12" t="s">
        <v>1634</v>
      </c>
      <c r="C228" s="13" t="s">
        <v>250</v>
      </c>
      <c r="D228" s="50"/>
      <c r="E228" s="15">
        <v>145413.75</v>
      </c>
      <c r="F228" s="15">
        <v>140121.61000000002</v>
      </c>
      <c r="G228" s="15">
        <v>148357.37</v>
      </c>
      <c r="H228" s="15">
        <v>154396.65</v>
      </c>
      <c r="I228" s="15">
        <v>131438.89000000001</v>
      </c>
      <c r="J228" s="15">
        <v>83846.98</v>
      </c>
      <c r="K228" s="15">
        <v>123377.85</v>
      </c>
      <c r="L228" s="15">
        <v>162152.09</v>
      </c>
      <c r="M228" s="15">
        <v>141721.69</v>
      </c>
      <c r="N228" s="15">
        <v>143168.87</v>
      </c>
      <c r="O228" s="15">
        <v>148595.73000000001</v>
      </c>
      <c r="P228" s="15">
        <v>129566.58</v>
      </c>
      <c r="Q228" s="50">
        <v>1652158.06</v>
      </c>
      <c r="R228" s="11"/>
      <c r="S228" s="11"/>
      <c r="T228" s="11"/>
      <c r="U228" s="11"/>
      <c r="V228" s="11"/>
      <c r="W228" s="11"/>
      <c r="X228" s="11"/>
      <c r="Y228" s="11"/>
      <c r="Z228" s="11"/>
      <c r="AA228" s="11"/>
    </row>
    <row r="229" spans="1:27" hidden="1" outlineLevel="1" x14ac:dyDescent="0.25">
      <c r="A229" s="15" t="s">
        <v>1635</v>
      </c>
      <c r="B229" s="12" t="s">
        <v>1636</v>
      </c>
      <c r="C229" s="13" t="s">
        <v>1637</v>
      </c>
      <c r="D229" s="50"/>
      <c r="E229" s="15">
        <v>34897.83</v>
      </c>
      <c r="F229" s="15">
        <v>23023.510000000002</v>
      </c>
      <c r="G229" s="15">
        <v>32047.43</v>
      </c>
      <c r="H229" s="15">
        <v>37924.42</v>
      </c>
      <c r="I229" s="15">
        <v>28099.33</v>
      </c>
      <c r="J229" s="15">
        <v>20410.57</v>
      </c>
      <c r="K229" s="15">
        <v>13805.220000000001</v>
      </c>
      <c r="L229" s="15">
        <v>20754.350000000002</v>
      </c>
      <c r="M229" s="15">
        <v>17481.52</v>
      </c>
      <c r="N229" s="15">
        <v>21114.100000000002</v>
      </c>
      <c r="O229" s="15">
        <v>18716.52</v>
      </c>
      <c r="P229" s="15">
        <v>15383.460000000001</v>
      </c>
      <c r="Q229" s="50">
        <v>283658.26</v>
      </c>
      <c r="R229" s="11"/>
      <c r="S229" s="11"/>
      <c r="T229" s="11"/>
      <c r="U229" s="11"/>
      <c r="V229" s="11"/>
      <c r="W229" s="11"/>
      <c r="X229" s="11"/>
      <c r="Y229" s="11"/>
      <c r="Z229" s="11"/>
      <c r="AA229" s="11"/>
    </row>
    <row r="230" spans="1:27" hidden="1" outlineLevel="1" x14ac:dyDescent="0.25">
      <c r="A230" s="15" t="s">
        <v>1638</v>
      </c>
      <c r="B230" s="12" t="s">
        <v>1639</v>
      </c>
      <c r="C230" s="13" t="s">
        <v>1640</v>
      </c>
      <c r="D230" s="50"/>
      <c r="E230" s="15">
        <v>44796.53</v>
      </c>
      <c r="F230" s="15">
        <v>39296.520000000004</v>
      </c>
      <c r="G230" s="15">
        <v>48775.32</v>
      </c>
      <c r="H230" s="15">
        <v>12340.44</v>
      </c>
      <c r="I230" s="15">
        <v>69214.44</v>
      </c>
      <c r="J230" s="15">
        <v>40896.53</v>
      </c>
      <c r="K230" s="15">
        <v>34178.959999999999</v>
      </c>
      <c r="L230" s="15">
        <v>35546.400000000001</v>
      </c>
      <c r="M230" s="15">
        <v>43296.3</v>
      </c>
      <c r="N230" s="15">
        <v>47993.62</v>
      </c>
      <c r="O230" s="15">
        <v>44204.25</v>
      </c>
      <c r="P230" s="15">
        <v>42995.200000000004</v>
      </c>
      <c r="Q230" s="50">
        <v>503534.51</v>
      </c>
      <c r="R230" s="11"/>
      <c r="S230" s="11"/>
      <c r="T230" s="11"/>
      <c r="U230" s="11"/>
      <c r="V230" s="11"/>
      <c r="W230" s="11"/>
      <c r="X230" s="11"/>
      <c r="Y230" s="11"/>
      <c r="Z230" s="11"/>
      <c r="AA230" s="11"/>
    </row>
    <row r="231" spans="1:27" hidden="1" outlineLevel="1" x14ac:dyDescent="0.25">
      <c r="A231" s="15" t="s">
        <v>1641</v>
      </c>
      <c r="B231" s="12" t="s">
        <v>1642</v>
      </c>
      <c r="C231" s="13" t="s">
        <v>1643</v>
      </c>
      <c r="D231" s="50"/>
      <c r="E231" s="15">
        <v>822085.89</v>
      </c>
      <c r="F231" s="15">
        <v>738121.55</v>
      </c>
      <c r="G231" s="15">
        <v>846198.45000000007</v>
      </c>
      <c r="H231" s="15">
        <v>778199.27</v>
      </c>
      <c r="I231" s="15">
        <v>879165.57000000007</v>
      </c>
      <c r="J231" s="15">
        <v>932370.87</v>
      </c>
      <c r="K231" s="15">
        <v>800378.64</v>
      </c>
      <c r="L231" s="15">
        <v>801893.36</v>
      </c>
      <c r="M231" s="15">
        <v>822592.26</v>
      </c>
      <c r="N231" s="15">
        <v>667121.54</v>
      </c>
      <c r="O231" s="15">
        <v>878264.95000000007</v>
      </c>
      <c r="P231" s="15">
        <v>1029459.92</v>
      </c>
      <c r="Q231" s="50">
        <v>9995852.2699999996</v>
      </c>
      <c r="R231" s="11"/>
      <c r="S231" s="11"/>
      <c r="T231" s="11"/>
      <c r="U231" s="11"/>
      <c r="V231" s="11"/>
      <c r="W231" s="11"/>
      <c r="X231" s="11"/>
      <c r="Y231" s="11"/>
      <c r="Z231" s="11"/>
      <c r="AA231" s="11"/>
    </row>
    <row r="232" spans="1:27" hidden="1" outlineLevel="1" x14ac:dyDescent="0.25">
      <c r="A232" s="15" t="s">
        <v>1644</v>
      </c>
      <c r="B232" s="12" t="s">
        <v>1645</v>
      </c>
      <c r="C232" s="13" t="s">
        <v>1646</v>
      </c>
      <c r="D232" s="50"/>
      <c r="E232" s="15">
        <v>97060.91</v>
      </c>
      <c r="F232" s="15">
        <v>82466.77</v>
      </c>
      <c r="G232" s="15">
        <v>95146.53</v>
      </c>
      <c r="H232" s="15">
        <v>72655.17</v>
      </c>
      <c r="I232" s="15">
        <v>91102.51</v>
      </c>
      <c r="J232" s="15">
        <v>79074.180000000008</v>
      </c>
      <c r="K232" s="15">
        <v>73434.900000000009</v>
      </c>
      <c r="L232" s="15">
        <v>85000.72</v>
      </c>
      <c r="M232" s="15">
        <v>69251.19</v>
      </c>
      <c r="N232" s="15">
        <v>105526.74</v>
      </c>
      <c r="O232" s="15">
        <v>79090.75</v>
      </c>
      <c r="P232" s="15">
        <v>69391.17</v>
      </c>
      <c r="Q232" s="50">
        <v>999201.53999999992</v>
      </c>
      <c r="R232" s="11"/>
      <c r="S232" s="11"/>
      <c r="T232" s="11"/>
      <c r="U232" s="11"/>
      <c r="V232" s="11"/>
      <c r="W232" s="11"/>
      <c r="X232" s="11"/>
      <c r="Y232" s="11"/>
      <c r="Z232" s="11"/>
      <c r="AA232" s="11"/>
    </row>
    <row r="233" spans="1:27" hidden="1" outlineLevel="1" x14ac:dyDescent="0.25">
      <c r="A233" s="15" t="s">
        <v>1647</v>
      </c>
      <c r="B233" s="12" t="s">
        <v>1648</v>
      </c>
      <c r="C233" s="13" t="s">
        <v>1649</v>
      </c>
      <c r="D233" s="50"/>
      <c r="E233" s="15">
        <v>10319.41</v>
      </c>
      <c r="F233" s="15">
        <v>7567.85</v>
      </c>
      <c r="G233" s="15">
        <v>11193.68</v>
      </c>
      <c r="H233" s="15">
        <v>7534.75</v>
      </c>
      <c r="I233" s="15">
        <v>5599.47</v>
      </c>
      <c r="J233" s="15">
        <v>5276.2300000000005</v>
      </c>
      <c r="K233" s="15">
        <v>3010.93</v>
      </c>
      <c r="L233" s="15">
        <v>3782.87</v>
      </c>
      <c r="M233" s="15">
        <v>5461.43</v>
      </c>
      <c r="N233" s="15">
        <v>4545.37</v>
      </c>
      <c r="O233" s="15">
        <v>1686.33</v>
      </c>
      <c r="P233" s="15">
        <v>1343.24</v>
      </c>
      <c r="Q233" s="50">
        <v>67321.560000000012</v>
      </c>
      <c r="R233" s="11"/>
      <c r="S233" s="11"/>
      <c r="T233" s="11"/>
      <c r="U233" s="11"/>
      <c r="V233" s="11"/>
      <c r="W233" s="11"/>
      <c r="X233" s="11"/>
      <c r="Y233" s="11"/>
      <c r="Z233" s="11"/>
      <c r="AA233" s="11"/>
    </row>
    <row r="234" spans="1:27" hidden="1" outlineLevel="1" x14ac:dyDescent="0.25">
      <c r="A234" s="15" t="s">
        <v>1650</v>
      </c>
      <c r="B234" s="12" t="s">
        <v>1651</v>
      </c>
      <c r="C234" s="13" t="s">
        <v>251</v>
      </c>
      <c r="D234" s="50"/>
      <c r="E234" s="15">
        <v>50000.9</v>
      </c>
      <c r="F234" s="15">
        <v>36000.65</v>
      </c>
      <c r="G234" s="15">
        <v>46100.83</v>
      </c>
      <c r="H234" s="15">
        <v>39304.43</v>
      </c>
      <c r="I234" s="15">
        <v>42258.090000000004</v>
      </c>
      <c r="J234" s="15">
        <v>45003.42</v>
      </c>
      <c r="K234" s="15">
        <v>43836.590000000004</v>
      </c>
      <c r="L234" s="15">
        <v>46780</v>
      </c>
      <c r="M234" s="15">
        <v>47475.9</v>
      </c>
      <c r="N234" s="15">
        <v>68007.009999999995</v>
      </c>
      <c r="O234" s="15">
        <v>44300.56</v>
      </c>
      <c r="P234" s="15">
        <v>45535.8</v>
      </c>
      <c r="Q234" s="50">
        <v>554604.18000000005</v>
      </c>
      <c r="R234" s="11"/>
      <c r="S234" s="11"/>
      <c r="T234" s="11"/>
      <c r="U234" s="11"/>
      <c r="V234" s="11"/>
      <c r="W234" s="11"/>
      <c r="X234" s="11"/>
      <c r="Y234" s="11"/>
      <c r="Z234" s="11"/>
      <c r="AA234" s="11"/>
    </row>
    <row r="235" spans="1:27" hidden="1" outlineLevel="1" x14ac:dyDescent="0.25">
      <c r="A235" s="15" t="s">
        <v>1652</v>
      </c>
      <c r="B235" s="12" t="s">
        <v>1653</v>
      </c>
      <c r="C235" s="13" t="s">
        <v>1654</v>
      </c>
      <c r="D235" s="50"/>
      <c r="E235" s="15">
        <v>0</v>
      </c>
      <c r="F235" s="15">
        <v>0</v>
      </c>
      <c r="G235" s="15">
        <v>0</v>
      </c>
      <c r="H235" s="15">
        <v>0</v>
      </c>
      <c r="I235" s="15">
        <v>93.92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90.18</v>
      </c>
      <c r="Q235" s="50">
        <v>184.10000000000002</v>
      </c>
      <c r="R235" s="11"/>
      <c r="S235" s="11"/>
      <c r="T235" s="11"/>
      <c r="U235" s="11"/>
      <c r="V235" s="11"/>
      <c r="W235" s="11"/>
      <c r="X235" s="11"/>
      <c r="Y235" s="11"/>
      <c r="Z235" s="11"/>
      <c r="AA235" s="11"/>
    </row>
    <row r="236" spans="1:27" hidden="1" outlineLevel="1" x14ac:dyDescent="0.25">
      <c r="A236" s="15" t="s">
        <v>1655</v>
      </c>
      <c r="B236" s="12" t="s">
        <v>1656</v>
      </c>
      <c r="C236" s="13" t="s">
        <v>252</v>
      </c>
      <c r="D236" s="50"/>
      <c r="E236" s="15">
        <v>-91012.86</v>
      </c>
      <c r="F236" s="15">
        <v>-101184.19</v>
      </c>
      <c r="G236" s="15">
        <v>-87928.92</v>
      </c>
      <c r="H236" s="15">
        <v>-207228.62</v>
      </c>
      <c r="I236" s="15">
        <v>-100066</v>
      </c>
      <c r="J236" s="15">
        <v>-94662.78</v>
      </c>
      <c r="K236" s="15">
        <v>-116730.94</v>
      </c>
      <c r="L236" s="15">
        <v>-100387.95</v>
      </c>
      <c r="M236" s="15">
        <v>-143082.22</v>
      </c>
      <c r="N236" s="15">
        <v>-115445.57</v>
      </c>
      <c r="O236" s="15">
        <v>-104565.32</v>
      </c>
      <c r="P236" s="15">
        <v>-107791.19</v>
      </c>
      <c r="Q236" s="50">
        <v>-1370086.56</v>
      </c>
      <c r="R236" s="11"/>
      <c r="S236" s="11"/>
      <c r="T236" s="11"/>
      <c r="U236" s="11"/>
      <c r="V236" s="11"/>
      <c r="W236" s="11"/>
      <c r="X236" s="11"/>
      <c r="Y236" s="11"/>
      <c r="Z236" s="11"/>
      <c r="AA236" s="11"/>
    </row>
    <row r="237" spans="1:27" hidden="1" outlineLevel="1" x14ac:dyDescent="0.25">
      <c r="A237" s="15" t="s">
        <v>1657</v>
      </c>
      <c r="B237" s="12" t="s">
        <v>1658</v>
      </c>
      <c r="C237" s="13" t="s">
        <v>253</v>
      </c>
      <c r="D237" s="50"/>
      <c r="E237" s="15">
        <v>37692.74</v>
      </c>
      <c r="F237" s="15">
        <v>24916.82</v>
      </c>
      <c r="G237" s="15">
        <v>38373.69</v>
      </c>
      <c r="H237" s="15">
        <v>40271.370000000003</v>
      </c>
      <c r="I237" s="15">
        <v>35401.980000000003</v>
      </c>
      <c r="J237" s="15">
        <v>42106.11</v>
      </c>
      <c r="K237" s="15">
        <v>39766</v>
      </c>
      <c r="L237" s="15">
        <v>37790.520000000004</v>
      </c>
      <c r="M237" s="15">
        <v>36323.919999999998</v>
      </c>
      <c r="N237" s="15">
        <v>43222.96</v>
      </c>
      <c r="O237" s="15">
        <v>39582.19</v>
      </c>
      <c r="P237" s="15">
        <v>46249.090000000004</v>
      </c>
      <c r="Q237" s="50">
        <v>461697.39</v>
      </c>
      <c r="R237" s="11"/>
      <c r="S237" s="11"/>
      <c r="T237" s="11"/>
      <c r="U237" s="11"/>
      <c r="V237" s="11"/>
      <c r="W237" s="11"/>
      <c r="X237" s="11"/>
      <c r="Y237" s="11"/>
      <c r="Z237" s="11"/>
      <c r="AA237" s="11"/>
    </row>
    <row r="238" spans="1:27" hidden="1" outlineLevel="1" x14ac:dyDescent="0.25">
      <c r="A238" s="15" t="s">
        <v>1659</v>
      </c>
      <c r="B238" s="12" t="s">
        <v>1660</v>
      </c>
      <c r="C238" s="13" t="s">
        <v>254</v>
      </c>
      <c r="D238" s="50"/>
      <c r="E238" s="15">
        <v>0</v>
      </c>
      <c r="F238" s="15">
        <v>0</v>
      </c>
      <c r="G238" s="15">
        <v>84.29</v>
      </c>
      <c r="H238" s="15">
        <v>135</v>
      </c>
      <c r="I238" s="15">
        <v>74.91</v>
      </c>
      <c r="J238" s="15">
        <v>147.17000000000002</v>
      </c>
      <c r="K238" s="15">
        <v>0</v>
      </c>
      <c r="L238" s="15">
        <v>84.75</v>
      </c>
      <c r="M238" s="15">
        <v>270.11</v>
      </c>
      <c r="N238" s="15">
        <v>28.7</v>
      </c>
      <c r="O238" s="15">
        <v>0</v>
      </c>
      <c r="P238" s="15">
        <v>0</v>
      </c>
      <c r="Q238" s="50">
        <v>824.93000000000006</v>
      </c>
      <c r="R238" s="11"/>
      <c r="S238" s="11"/>
      <c r="T238" s="11"/>
      <c r="U238" s="11"/>
      <c r="V238" s="11"/>
      <c r="W238" s="11"/>
      <c r="X238" s="11"/>
      <c r="Y238" s="11"/>
      <c r="Z238" s="11"/>
      <c r="AA238" s="11"/>
    </row>
    <row r="239" spans="1:27" hidden="1" outlineLevel="1" x14ac:dyDescent="0.25">
      <c r="A239" s="15" t="s">
        <v>1661</v>
      </c>
      <c r="B239" s="12" t="s">
        <v>1662</v>
      </c>
      <c r="C239" s="13" t="s">
        <v>255</v>
      </c>
      <c r="D239" s="50"/>
      <c r="E239" s="15">
        <v>1296.04</v>
      </c>
      <c r="F239" s="15">
        <v>2455.3000000000002</v>
      </c>
      <c r="G239" s="15">
        <v>2940.86</v>
      </c>
      <c r="H239" s="15">
        <v>3284.76</v>
      </c>
      <c r="I239" s="15">
        <v>694.93000000000006</v>
      </c>
      <c r="J239" s="15">
        <v>1482.8600000000001</v>
      </c>
      <c r="K239" s="15">
        <v>1617.6100000000001</v>
      </c>
      <c r="L239" s="15">
        <v>2180.59</v>
      </c>
      <c r="M239" s="15">
        <v>2245.56</v>
      </c>
      <c r="N239" s="15">
        <v>3236.52</v>
      </c>
      <c r="O239" s="15">
        <v>1688.26</v>
      </c>
      <c r="P239" s="15">
        <v>3828.16</v>
      </c>
      <c r="Q239" s="50">
        <v>26951.45</v>
      </c>
      <c r="R239" s="11"/>
      <c r="S239" s="11"/>
      <c r="T239" s="11"/>
      <c r="U239" s="11"/>
      <c r="V239" s="11"/>
      <c r="W239" s="11"/>
      <c r="X239" s="11"/>
      <c r="Y239" s="11"/>
      <c r="Z239" s="11"/>
      <c r="AA239" s="11"/>
    </row>
    <row r="240" spans="1:27" hidden="1" outlineLevel="1" x14ac:dyDescent="0.25">
      <c r="A240" s="15" t="s">
        <v>1663</v>
      </c>
      <c r="B240" s="12" t="s">
        <v>1664</v>
      </c>
      <c r="C240" s="13" t="s">
        <v>1665</v>
      </c>
      <c r="D240" s="50"/>
      <c r="E240" s="15">
        <v>7469.24</v>
      </c>
      <c r="F240" s="15">
        <v>10799.48</v>
      </c>
      <c r="G240" s="15">
        <v>9421.84</v>
      </c>
      <c r="H240" s="15">
        <v>7533.74</v>
      </c>
      <c r="I240" s="15">
        <v>7561.74</v>
      </c>
      <c r="J240" s="15">
        <v>6978.75</v>
      </c>
      <c r="K240" s="15">
        <v>6224.07</v>
      </c>
      <c r="L240" s="15">
        <v>8591.5400000000009</v>
      </c>
      <c r="M240" s="15">
        <v>5933.52</v>
      </c>
      <c r="N240" s="15">
        <v>11142.15</v>
      </c>
      <c r="O240" s="15">
        <v>9722.61</v>
      </c>
      <c r="P240" s="15">
        <v>11059.02</v>
      </c>
      <c r="Q240" s="50">
        <v>102437.70000000001</v>
      </c>
      <c r="R240" s="11"/>
      <c r="S240" s="11"/>
      <c r="T240" s="11"/>
      <c r="U240" s="11"/>
      <c r="V240" s="11"/>
      <c r="W240" s="11"/>
      <c r="X240" s="11"/>
      <c r="Y240" s="11"/>
      <c r="Z240" s="11"/>
      <c r="AA240" s="11"/>
    </row>
    <row r="241" spans="1:27" hidden="1" outlineLevel="1" x14ac:dyDescent="0.25">
      <c r="A241" s="15" t="s">
        <v>1666</v>
      </c>
      <c r="B241" s="12" t="s">
        <v>1667</v>
      </c>
      <c r="C241" s="13" t="s">
        <v>257</v>
      </c>
      <c r="D241" s="50"/>
      <c r="E241" s="15">
        <v>74271.59</v>
      </c>
      <c r="F241" s="15">
        <v>68153.100000000006</v>
      </c>
      <c r="G241" s="15">
        <v>63012.480000000003</v>
      </c>
      <c r="H241" s="15">
        <v>69058.740000000005</v>
      </c>
      <c r="I241" s="15">
        <v>45265.82</v>
      </c>
      <c r="J241" s="15">
        <v>52611.590000000004</v>
      </c>
      <c r="K241" s="15">
        <v>66052.600000000006</v>
      </c>
      <c r="L241" s="15">
        <v>65040.72</v>
      </c>
      <c r="M241" s="15">
        <v>57446.19</v>
      </c>
      <c r="N241" s="15">
        <v>77786.44</v>
      </c>
      <c r="O241" s="15">
        <v>69784.78</v>
      </c>
      <c r="P241" s="15">
        <v>56068.37</v>
      </c>
      <c r="Q241" s="50">
        <v>764552.41999999981</v>
      </c>
      <c r="R241" s="11"/>
      <c r="S241" s="11"/>
      <c r="T241" s="11"/>
      <c r="U241" s="11"/>
      <c r="V241" s="11"/>
      <c r="W241" s="11"/>
      <c r="X241" s="11"/>
      <c r="Y241" s="11"/>
      <c r="Z241" s="11"/>
      <c r="AA241" s="11"/>
    </row>
    <row r="242" spans="1:27" hidden="1" outlineLevel="1" x14ac:dyDescent="0.25">
      <c r="A242" s="15" t="s">
        <v>1668</v>
      </c>
      <c r="B242" s="12" t="s">
        <v>1669</v>
      </c>
      <c r="C242" s="13" t="s">
        <v>1670</v>
      </c>
      <c r="D242" s="50"/>
      <c r="E242" s="15">
        <v>49229.270000000004</v>
      </c>
      <c r="F242" s="15">
        <v>39883.25</v>
      </c>
      <c r="G242" s="15">
        <v>46065.520000000004</v>
      </c>
      <c r="H242" s="15">
        <v>35962.25</v>
      </c>
      <c r="I242" s="15">
        <v>33177.33</v>
      </c>
      <c r="J242" s="15">
        <v>33108.379999999997</v>
      </c>
      <c r="K242" s="15">
        <v>20120.62</v>
      </c>
      <c r="L242" s="15">
        <v>29237.54</v>
      </c>
      <c r="M242" s="15">
        <v>22865.670000000002</v>
      </c>
      <c r="N242" s="15">
        <v>25934.65</v>
      </c>
      <c r="O242" s="15">
        <v>24436.78</v>
      </c>
      <c r="P242" s="15">
        <v>28293.100000000002</v>
      </c>
      <c r="Q242" s="50">
        <v>388314.36</v>
      </c>
      <c r="R242" s="11"/>
      <c r="S242" s="11"/>
      <c r="T242" s="11"/>
      <c r="U242" s="11"/>
      <c r="V242" s="11"/>
      <c r="W242" s="11"/>
      <c r="X242" s="11"/>
      <c r="Y242" s="11"/>
      <c r="Z242" s="11"/>
      <c r="AA242" s="11"/>
    </row>
    <row r="243" spans="1:27" hidden="1" outlineLevel="1" x14ac:dyDescent="0.25">
      <c r="A243" s="15" t="s">
        <v>1671</v>
      </c>
      <c r="B243" s="12" t="s">
        <v>1672</v>
      </c>
      <c r="C243" s="13" t="s">
        <v>1673</v>
      </c>
      <c r="D243" s="50"/>
      <c r="E243" s="15">
        <v>5219.2</v>
      </c>
      <c r="F243" s="15">
        <v>2091.02</v>
      </c>
      <c r="G243" s="15">
        <v>4751.91</v>
      </c>
      <c r="H243" s="15">
        <v>7101.35</v>
      </c>
      <c r="I243" s="15">
        <v>2749.9900000000002</v>
      </c>
      <c r="J243" s="15">
        <v>4963.45</v>
      </c>
      <c r="K243" s="15">
        <v>1572.21</v>
      </c>
      <c r="L243" s="15">
        <v>7449.07</v>
      </c>
      <c r="M243" s="15">
        <v>1077.02</v>
      </c>
      <c r="N243" s="15">
        <v>10498.39</v>
      </c>
      <c r="O243" s="15">
        <v>10479.700000000001</v>
      </c>
      <c r="P243" s="15">
        <v>-683.91</v>
      </c>
      <c r="Q243" s="50">
        <v>57269.399999999987</v>
      </c>
      <c r="R243" s="11"/>
      <c r="S243" s="11"/>
      <c r="T243" s="11"/>
      <c r="U243" s="11"/>
      <c r="V243" s="11"/>
      <c r="W243" s="11"/>
      <c r="X243" s="11"/>
      <c r="Y243" s="11"/>
      <c r="Z243" s="11"/>
      <c r="AA243" s="11"/>
    </row>
    <row r="244" spans="1:27" hidden="1" outlineLevel="1" x14ac:dyDescent="0.25">
      <c r="A244" s="15" t="s">
        <v>1674</v>
      </c>
      <c r="B244" s="12" t="s">
        <v>1675</v>
      </c>
      <c r="C244" s="13" t="s">
        <v>1676</v>
      </c>
      <c r="D244" s="50"/>
      <c r="E244" s="15">
        <v>8785.06</v>
      </c>
      <c r="F244" s="15">
        <v>12030.85</v>
      </c>
      <c r="G244" s="15">
        <v>6599.32</v>
      </c>
      <c r="H244" s="15">
        <v>12390.16</v>
      </c>
      <c r="I244" s="15">
        <v>6525.6500000000005</v>
      </c>
      <c r="J244" s="15">
        <v>13196.37</v>
      </c>
      <c r="K244" s="15">
        <v>8851.2100000000009</v>
      </c>
      <c r="L244" s="15">
        <v>11492.56</v>
      </c>
      <c r="M244" s="15">
        <v>12505.33</v>
      </c>
      <c r="N244" s="15">
        <v>13111.56</v>
      </c>
      <c r="O244" s="15">
        <v>13060.06</v>
      </c>
      <c r="P244" s="15">
        <v>12949.68</v>
      </c>
      <c r="Q244" s="50">
        <v>131497.81</v>
      </c>
      <c r="R244" s="11"/>
      <c r="S244" s="11"/>
      <c r="T244" s="11"/>
      <c r="U244" s="11"/>
      <c r="V244" s="11"/>
      <c r="W244" s="11"/>
      <c r="X244" s="11"/>
      <c r="Y244" s="11"/>
      <c r="Z244" s="11"/>
      <c r="AA244" s="11"/>
    </row>
    <row r="245" spans="1:27" hidden="1" outlineLevel="1" x14ac:dyDescent="0.25">
      <c r="A245" s="15" t="s">
        <v>1677</v>
      </c>
      <c r="B245" s="12" t="s">
        <v>1678</v>
      </c>
      <c r="C245" s="13" t="s">
        <v>259</v>
      </c>
      <c r="D245" s="50"/>
      <c r="E245" s="15">
        <v>1116</v>
      </c>
      <c r="F245" s="15">
        <v>0</v>
      </c>
      <c r="G245" s="15">
        <v>0</v>
      </c>
      <c r="H245" s="15">
        <v>1118.03</v>
      </c>
      <c r="I245" s="15">
        <v>0</v>
      </c>
      <c r="J245" s="15">
        <v>733</v>
      </c>
      <c r="K245" s="15">
        <v>977.98</v>
      </c>
      <c r="L245" s="15">
        <v>60</v>
      </c>
      <c r="M245" s="15">
        <v>358.5</v>
      </c>
      <c r="N245" s="15">
        <v>0</v>
      </c>
      <c r="O245" s="15">
        <v>0</v>
      </c>
      <c r="P245" s="15">
        <v>31.05</v>
      </c>
      <c r="Q245" s="50">
        <v>4394.5599999999995</v>
      </c>
      <c r="R245" s="11"/>
      <c r="S245" s="11"/>
      <c r="T245" s="11"/>
      <c r="U245" s="11"/>
      <c r="V245" s="11"/>
      <c r="W245" s="11"/>
      <c r="X245" s="11"/>
      <c r="Y245" s="11"/>
      <c r="Z245" s="11"/>
      <c r="AA245" s="11"/>
    </row>
    <row r="246" spans="1:27" collapsed="1" x14ac:dyDescent="0.25">
      <c r="A246" s="58" t="s">
        <v>1679</v>
      </c>
      <c r="B246" s="29" t="s">
        <v>1680</v>
      </c>
      <c r="C246" s="30"/>
      <c r="D246" s="58"/>
      <c r="E246" s="58">
        <v>1545466.42</v>
      </c>
      <c r="F246" s="58">
        <v>1351057.61</v>
      </c>
      <c r="G246" s="58">
        <v>1551721.9900000002</v>
      </c>
      <c r="H246" s="58">
        <v>1338500.6999999997</v>
      </c>
      <c r="I246" s="58">
        <v>1545876.6299999997</v>
      </c>
      <c r="J246" s="58">
        <v>1535771.34</v>
      </c>
      <c r="K246" s="58">
        <v>1373227.34</v>
      </c>
      <c r="L246" s="58">
        <v>1466151.78</v>
      </c>
      <c r="M246" s="58">
        <v>1397623.95</v>
      </c>
      <c r="N246" s="58">
        <v>1431037.42</v>
      </c>
      <c r="O246" s="58">
        <v>1611523.03</v>
      </c>
      <c r="P246" s="58">
        <v>1695385.5499999998</v>
      </c>
      <c r="Q246" s="58">
        <v>17843343.759999998</v>
      </c>
      <c r="R246" s="11"/>
      <c r="S246" s="11"/>
      <c r="T246" s="11"/>
      <c r="U246" s="11"/>
      <c r="V246" s="11"/>
      <c r="W246" s="11"/>
      <c r="X246" s="11"/>
      <c r="Y246" s="11"/>
      <c r="Z246" s="11"/>
      <c r="AA246" s="11"/>
    </row>
    <row r="247" spans="1:27" hidden="1" outlineLevel="1" x14ac:dyDescent="0.25">
      <c r="A247" s="15" t="s">
        <v>1681</v>
      </c>
      <c r="B247" s="12" t="s">
        <v>1682</v>
      </c>
      <c r="C247" s="13" t="s">
        <v>260</v>
      </c>
      <c r="D247" s="50"/>
      <c r="E247" s="15">
        <v>26500.29</v>
      </c>
      <c r="F247" s="15">
        <v>28721.58</v>
      </c>
      <c r="G247" s="15">
        <v>28088.82</v>
      </c>
      <c r="H247" s="15">
        <v>25933.54</v>
      </c>
      <c r="I247" s="15">
        <v>23271.07</v>
      </c>
      <c r="J247" s="15">
        <v>27628.690000000002</v>
      </c>
      <c r="K247" s="15">
        <v>34883.93</v>
      </c>
      <c r="L247" s="15">
        <v>29788.45</v>
      </c>
      <c r="M247" s="15">
        <v>29441.25</v>
      </c>
      <c r="N247" s="15">
        <v>36409.94</v>
      </c>
      <c r="O247" s="15">
        <v>28752.880000000001</v>
      </c>
      <c r="P247" s="15">
        <v>27606.440000000002</v>
      </c>
      <c r="Q247" s="50">
        <v>347026.88000000006</v>
      </c>
      <c r="R247" s="11"/>
      <c r="S247" s="11"/>
      <c r="T247" s="11"/>
      <c r="U247" s="11"/>
      <c r="V247" s="11"/>
      <c r="W247" s="11"/>
      <c r="X247" s="11"/>
      <c r="Y247" s="11"/>
      <c r="Z247" s="11"/>
      <c r="AA247" s="11"/>
    </row>
    <row r="248" spans="1:27" hidden="1" outlineLevel="1" x14ac:dyDescent="0.25">
      <c r="A248" s="15" t="s">
        <v>1683</v>
      </c>
      <c r="B248" s="12" t="s">
        <v>1684</v>
      </c>
      <c r="C248" s="13" t="s">
        <v>1685</v>
      </c>
      <c r="D248" s="50"/>
      <c r="E248" s="15">
        <v>0</v>
      </c>
      <c r="F248" s="15">
        <v>107.66</v>
      </c>
      <c r="G248" s="15">
        <v>0</v>
      </c>
      <c r="H248" s="15">
        <v>0</v>
      </c>
      <c r="I248" s="15">
        <v>0</v>
      </c>
      <c r="J248" s="15">
        <v>222.07</v>
      </c>
      <c r="K248" s="15">
        <v>96.28</v>
      </c>
      <c r="L248" s="15">
        <v>0</v>
      </c>
      <c r="M248" s="15">
        <v>322.25</v>
      </c>
      <c r="N248" s="15">
        <v>0</v>
      </c>
      <c r="O248" s="15">
        <v>0</v>
      </c>
      <c r="P248" s="15">
        <v>0</v>
      </c>
      <c r="Q248" s="50">
        <v>748.26</v>
      </c>
      <c r="R248" s="11"/>
      <c r="S248" s="11"/>
      <c r="T248" s="11"/>
      <c r="U248" s="11"/>
      <c r="V248" s="11"/>
      <c r="W248" s="11"/>
      <c r="X248" s="11"/>
      <c r="Y248" s="11"/>
      <c r="Z248" s="11"/>
      <c r="AA248" s="11"/>
    </row>
    <row r="249" spans="1:27" collapsed="1" x14ac:dyDescent="0.25">
      <c r="A249" s="58" t="s">
        <v>1686</v>
      </c>
      <c r="B249" s="29" t="s">
        <v>1687</v>
      </c>
      <c r="C249" s="30"/>
      <c r="D249" s="58"/>
      <c r="E249" s="58">
        <v>26500.29</v>
      </c>
      <c r="F249" s="58">
        <v>28829.24</v>
      </c>
      <c r="G249" s="58">
        <v>28088.82</v>
      </c>
      <c r="H249" s="58">
        <v>25933.54</v>
      </c>
      <c r="I249" s="58">
        <v>23271.07</v>
      </c>
      <c r="J249" s="58">
        <v>27850.760000000002</v>
      </c>
      <c r="K249" s="58">
        <v>34980.21</v>
      </c>
      <c r="L249" s="58">
        <v>29788.45</v>
      </c>
      <c r="M249" s="58">
        <v>29763.5</v>
      </c>
      <c r="N249" s="58">
        <v>36409.94</v>
      </c>
      <c r="O249" s="58">
        <v>28752.880000000001</v>
      </c>
      <c r="P249" s="58">
        <v>27606.440000000002</v>
      </c>
      <c r="Q249" s="58">
        <v>347775.14000000007</v>
      </c>
      <c r="R249" s="11"/>
      <c r="S249" s="11"/>
      <c r="T249" s="11"/>
      <c r="U249" s="11"/>
      <c r="V249" s="11"/>
      <c r="W249" s="11"/>
      <c r="X249" s="11"/>
      <c r="Y249" s="11"/>
      <c r="Z249" s="11"/>
      <c r="AA249" s="11"/>
    </row>
    <row r="250" spans="1:27" hidden="1" outlineLevel="1" x14ac:dyDescent="0.25">
      <c r="A250" s="15" t="s">
        <v>1688</v>
      </c>
      <c r="B250" s="12" t="s">
        <v>1689</v>
      </c>
      <c r="C250" s="13" t="s">
        <v>1690</v>
      </c>
      <c r="D250" s="50"/>
      <c r="E250" s="15">
        <v>0</v>
      </c>
      <c r="F250" s="15">
        <v>748.24</v>
      </c>
      <c r="G250" s="15">
        <v>230</v>
      </c>
      <c r="H250" s="15">
        <v>115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651.66</v>
      </c>
      <c r="P250" s="15">
        <v>0</v>
      </c>
      <c r="Q250" s="50">
        <v>1744.9</v>
      </c>
      <c r="R250" s="11"/>
      <c r="S250" s="11"/>
      <c r="T250" s="11"/>
      <c r="U250" s="11"/>
      <c r="V250" s="11"/>
      <c r="W250" s="11"/>
      <c r="X250" s="11"/>
      <c r="Y250" s="11"/>
      <c r="Z250" s="11"/>
      <c r="AA250" s="11"/>
    </row>
    <row r="251" spans="1:27" hidden="1" outlineLevel="1" x14ac:dyDescent="0.25">
      <c r="A251" s="15" t="s">
        <v>1691</v>
      </c>
      <c r="B251" s="12" t="s">
        <v>1692</v>
      </c>
      <c r="C251" s="13" t="s">
        <v>1693</v>
      </c>
      <c r="D251" s="50"/>
      <c r="E251" s="15">
        <v>15595.66</v>
      </c>
      <c r="F251" s="15">
        <v>-1013.5</v>
      </c>
      <c r="G251" s="15">
        <v>5490.87</v>
      </c>
      <c r="H251" s="15">
        <v>8632.32</v>
      </c>
      <c r="I251" s="15">
        <v>7402.9000000000005</v>
      </c>
      <c r="J251" s="15">
        <v>10101.19</v>
      </c>
      <c r="K251" s="15">
        <v>5804.35</v>
      </c>
      <c r="L251" s="15">
        <v>9213.6</v>
      </c>
      <c r="M251" s="15">
        <v>8027.7300000000005</v>
      </c>
      <c r="N251" s="15">
        <v>7041</v>
      </c>
      <c r="O251" s="15">
        <v>8334.17</v>
      </c>
      <c r="P251" s="15">
        <v>17444.61</v>
      </c>
      <c r="Q251" s="50">
        <v>102074.9</v>
      </c>
      <c r="R251" s="11"/>
      <c r="S251" s="11"/>
      <c r="T251" s="11"/>
      <c r="U251" s="11"/>
      <c r="V251" s="11"/>
      <c r="W251" s="11"/>
      <c r="X251" s="11"/>
      <c r="Y251" s="11"/>
      <c r="Z251" s="11"/>
      <c r="AA251" s="11"/>
    </row>
    <row r="252" spans="1:27" hidden="1" outlineLevel="1" x14ac:dyDescent="0.25">
      <c r="A252" s="15" t="s">
        <v>1694</v>
      </c>
      <c r="B252" s="12" t="s">
        <v>1695</v>
      </c>
      <c r="C252" s="13" t="s">
        <v>1696</v>
      </c>
      <c r="D252" s="50"/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117.73</v>
      </c>
      <c r="N252" s="15">
        <v>0</v>
      </c>
      <c r="O252" s="15">
        <v>0</v>
      </c>
      <c r="P252" s="15">
        <v>0</v>
      </c>
      <c r="Q252" s="50">
        <v>117.73</v>
      </c>
      <c r="R252" s="11"/>
      <c r="S252" s="11"/>
      <c r="T252" s="11"/>
      <c r="U252" s="11"/>
      <c r="V252" s="11"/>
      <c r="W252" s="11"/>
      <c r="X252" s="11"/>
      <c r="Y252" s="11"/>
      <c r="Z252" s="11"/>
      <c r="AA252" s="11"/>
    </row>
    <row r="253" spans="1:27" hidden="1" outlineLevel="1" x14ac:dyDescent="0.25">
      <c r="A253" s="15" t="s">
        <v>1697</v>
      </c>
      <c r="B253" s="12" t="s">
        <v>1698</v>
      </c>
      <c r="C253" s="13" t="s">
        <v>1699</v>
      </c>
      <c r="D253" s="50"/>
      <c r="E253" s="15">
        <v>31572.420000000002</v>
      </c>
      <c r="F253" s="15">
        <v>-2479.81</v>
      </c>
      <c r="G253" s="15">
        <v>9696.880000000001</v>
      </c>
      <c r="H253" s="15">
        <v>28449.23</v>
      </c>
      <c r="I253" s="15">
        <v>75421.64</v>
      </c>
      <c r="J253" s="15">
        <v>20541.36</v>
      </c>
      <c r="K253" s="15">
        <v>28506.75</v>
      </c>
      <c r="L253" s="15">
        <v>17571.740000000002</v>
      </c>
      <c r="M253" s="15">
        <v>18279.48</v>
      </c>
      <c r="N253" s="15">
        <v>25384.87</v>
      </c>
      <c r="O253" s="15">
        <v>10961.26</v>
      </c>
      <c r="P253" s="15">
        <v>15551.06</v>
      </c>
      <c r="Q253" s="50">
        <v>279456.88</v>
      </c>
      <c r="R253" s="11"/>
      <c r="S253" s="11"/>
      <c r="T253" s="11"/>
      <c r="U253" s="11"/>
      <c r="V253" s="11"/>
      <c r="W253" s="11"/>
      <c r="X253" s="11"/>
      <c r="Y253" s="11"/>
      <c r="Z253" s="11"/>
      <c r="AA253" s="11"/>
    </row>
    <row r="254" spans="1:27" hidden="1" outlineLevel="1" x14ac:dyDescent="0.25">
      <c r="A254" s="15" t="s">
        <v>1700</v>
      </c>
      <c r="B254" s="12" t="s">
        <v>1701</v>
      </c>
      <c r="C254" s="13" t="s">
        <v>1702</v>
      </c>
      <c r="D254" s="50"/>
      <c r="E254" s="15">
        <v>10144.14</v>
      </c>
      <c r="F254" s="15">
        <v>9777.5400000000009</v>
      </c>
      <c r="G254" s="15">
        <v>20064</v>
      </c>
      <c r="H254" s="15">
        <v>13387.45</v>
      </c>
      <c r="I254" s="15">
        <v>10485.43</v>
      </c>
      <c r="J254" s="15">
        <v>15345.43</v>
      </c>
      <c r="K254" s="15">
        <v>17159.78</v>
      </c>
      <c r="L254" s="15">
        <v>20266.14</v>
      </c>
      <c r="M254" s="15">
        <v>18058.36</v>
      </c>
      <c r="N254" s="15">
        <v>58014.32</v>
      </c>
      <c r="O254" s="15">
        <v>8971.65</v>
      </c>
      <c r="P254" s="15">
        <v>27853.670000000002</v>
      </c>
      <c r="Q254" s="50">
        <v>229527.91</v>
      </c>
      <c r="R254" s="11"/>
      <c r="S254" s="11"/>
      <c r="T254" s="11"/>
      <c r="U254" s="11"/>
      <c r="V254" s="11"/>
      <c r="W254" s="11"/>
      <c r="X254" s="11"/>
      <c r="Y254" s="11"/>
      <c r="Z254" s="11"/>
      <c r="AA254" s="11"/>
    </row>
    <row r="255" spans="1:27" hidden="1" outlineLevel="1" x14ac:dyDescent="0.25">
      <c r="A255" s="15" t="s">
        <v>1703</v>
      </c>
      <c r="B255" s="12" t="s">
        <v>1704</v>
      </c>
      <c r="C255" s="13" t="s">
        <v>1705</v>
      </c>
      <c r="D255" s="50"/>
      <c r="E255" s="15">
        <v>15863.17</v>
      </c>
      <c r="F255" s="15">
        <v>16667.29</v>
      </c>
      <c r="G255" s="15">
        <v>10993.78</v>
      </c>
      <c r="H255" s="15">
        <v>5522.77</v>
      </c>
      <c r="I255" s="15">
        <v>9880.66</v>
      </c>
      <c r="J255" s="15">
        <v>31910.93</v>
      </c>
      <c r="K255" s="15">
        <v>12712.73</v>
      </c>
      <c r="L255" s="15">
        <v>13302.62</v>
      </c>
      <c r="M255" s="15">
        <v>11340.02</v>
      </c>
      <c r="N255" s="15">
        <v>9819.86</v>
      </c>
      <c r="O255" s="15">
        <v>11764.960000000001</v>
      </c>
      <c r="P255" s="15">
        <v>12523.53</v>
      </c>
      <c r="Q255" s="50">
        <v>162302.32</v>
      </c>
      <c r="R255" s="11"/>
      <c r="S255" s="11"/>
      <c r="T255" s="11"/>
      <c r="U255" s="11"/>
      <c r="V255" s="11"/>
      <c r="W255" s="11"/>
      <c r="X255" s="11"/>
      <c r="Y255" s="11"/>
      <c r="Z255" s="11"/>
      <c r="AA255" s="11"/>
    </row>
    <row r="256" spans="1:27" hidden="1" outlineLevel="1" x14ac:dyDescent="0.25">
      <c r="A256" s="15" t="s">
        <v>1706</v>
      </c>
      <c r="B256" s="12" t="s">
        <v>1707</v>
      </c>
      <c r="C256" s="13" t="s">
        <v>1708</v>
      </c>
      <c r="D256" s="50"/>
      <c r="E256" s="15">
        <v>2336</v>
      </c>
      <c r="F256" s="15">
        <v>2336</v>
      </c>
      <c r="G256" s="15">
        <v>2336</v>
      </c>
      <c r="H256" s="15">
        <v>3756</v>
      </c>
      <c r="I256" s="15">
        <v>2478</v>
      </c>
      <c r="J256" s="15">
        <v>2478</v>
      </c>
      <c r="K256" s="15">
        <v>3197.33</v>
      </c>
      <c r="L256" s="15">
        <v>2478</v>
      </c>
      <c r="M256" s="15">
        <v>2478</v>
      </c>
      <c r="N256" s="15">
        <v>2478</v>
      </c>
      <c r="O256" s="15">
        <v>2478</v>
      </c>
      <c r="P256" s="15">
        <v>2478</v>
      </c>
      <c r="Q256" s="50">
        <v>31307.33</v>
      </c>
      <c r="R256" s="11"/>
      <c r="S256" s="11"/>
      <c r="T256" s="11"/>
      <c r="U256" s="11"/>
      <c r="V256" s="11"/>
      <c r="W256" s="11"/>
      <c r="X256" s="11"/>
      <c r="Y256" s="11"/>
      <c r="Z256" s="11"/>
      <c r="AA256" s="11"/>
    </row>
    <row r="257" spans="1:27" hidden="1" outlineLevel="1" x14ac:dyDescent="0.25">
      <c r="A257" s="15" t="s">
        <v>1709</v>
      </c>
      <c r="B257" s="12" t="s">
        <v>1710</v>
      </c>
      <c r="C257" s="13" t="s">
        <v>1711</v>
      </c>
      <c r="D257" s="50"/>
      <c r="E257" s="15">
        <v>0</v>
      </c>
      <c r="F257" s="15">
        <v>0</v>
      </c>
      <c r="G257" s="15">
        <v>-3476.4</v>
      </c>
      <c r="H257" s="15">
        <v>3476.4</v>
      </c>
      <c r="I257" s="15">
        <v>0</v>
      </c>
      <c r="J257" s="15">
        <v>0</v>
      </c>
      <c r="K257" s="15">
        <v>210.68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50">
        <v>210.68</v>
      </c>
      <c r="R257" s="11"/>
      <c r="S257" s="11"/>
      <c r="T257" s="11"/>
      <c r="U257" s="11"/>
      <c r="V257" s="11"/>
      <c r="W257" s="11"/>
      <c r="X257" s="11"/>
      <c r="Y257" s="11"/>
      <c r="Z257" s="11"/>
      <c r="AA257" s="11"/>
    </row>
    <row r="258" spans="1:27" hidden="1" outlineLevel="1" x14ac:dyDescent="0.25">
      <c r="A258" s="15" t="s">
        <v>1712</v>
      </c>
      <c r="B258" s="12" t="s">
        <v>1713</v>
      </c>
      <c r="C258" s="13" t="s">
        <v>1714</v>
      </c>
      <c r="D258" s="50"/>
      <c r="E258" s="15">
        <v>276238.59000000003</v>
      </c>
      <c r="F258" s="15">
        <v>240154</v>
      </c>
      <c r="G258" s="15">
        <v>268583.64</v>
      </c>
      <c r="H258" s="15">
        <v>252673.66</v>
      </c>
      <c r="I258" s="15">
        <v>299377.52</v>
      </c>
      <c r="J258" s="15">
        <v>267734.05</v>
      </c>
      <c r="K258" s="15">
        <v>161397.29</v>
      </c>
      <c r="L258" s="15">
        <v>274064.87</v>
      </c>
      <c r="M258" s="15">
        <v>285169.74</v>
      </c>
      <c r="N258" s="15">
        <v>280492.68</v>
      </c>
      <c r="O258" s="15">
        <v>272664.69</v>
      </c>
      <c r="P258" s="15">
        <v>286773.93</v>
      </c>
      <c r="Q258" s="50">
        <v>3165324.6600000006</v>
      </c>
      <c r="R258" s="11"/>
      <c r="S258" s="11"/>
      <c r="T258" s="11"/>
      <c r="U258" s="11"/>
      <c r="V258" s="11"/>
      <c r="W258" s="11"/>
      <c r="X258" s="11"/>
      <c r="Y258" s="11"/>
      <c r="Z258" s="11"/>
      <c r="AA258" s="11"/>
    </row>
    <row r="259" spans="1:27" hidden="1" outlineLevel="1" x14ac:dyDescent="0.25">
      <c r="A259" s="15" t="s">
        <v>1715</v>
      </c>
      <c r="B259" s="12" t="s">
        <v>1716</v>
      </c>
      <c r="C259" s="13" t="s">
        <v>262</v>
      </c>
      <c r="D259" s="50"/>
      <c r="E259" s="15">
        <v>318808.99</v>
      </c>
      <c r="F259" s="15">
        <v>331349.46000000002</v>
      </c>
      <c r="G259" s="15">
        <v>343706.27</v>
      </c>
      <c r="H259" s="15">
        <v>321309.59000000003</v>
      </c>
      <c r="I259" s="15">
        <v>332984.15000000002</v>
      </c>
      <c r="J259" s="15">
        <v>312783.3</v>
      </c>
      <c r="K259" s="15">
        <v>409584.92</v>
      </c>
      <c r="L259" s="15">
        <v>324444.10000000003</v>
      </c>
      <c r="M259" s="15">
        <v>335716.93</v>
      </c>
      <c r="N259" s="15">
        <v>342676.86</v>
      </c>
      <c r="O259" s="15">
        <v>337645.8</v>
      </c>
      <c r="P259" s="15">
        <v>349523.67</v>
      </c>
      <c r="Q259" s="50">
        <v>4060534.0399999996</v>
      </c>
      <c r="R259" s="11"/>
      <c r="S259" s="11"/>
      <c r="T259" s="11"/>
      <c r="U259" s="11"/>
      <c r="V259" s="11"/>
      <c r="W259" s="11"/>
      <c r="X259" s="11"/>
      <c r="Y259" s="11"/>
      <c r="Z259" s="11"/>
      <c r="AA259" s="11"/>
    </row>
    <row r="260" spans="1:27" hidden="1" outlineLevel="1" x14ac:dyDescent="0.25">
      <c r="A260" s="15" t="s">
        <v>1717</v>
      </c>
      <c r="B260" s="12" t="s">
        <v>1718</v>
      </c>
      <c r="C260" s="13" t="s">
        <v>1719</v>
      </c>
      <c r="D260" s="50"/>
      <c r="E260" s="15">
        <v>0</v>
      </c>
      <c r="F260" s="15">
        <v>100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50">
        <v>100</v>
      </c>
      <c r="R260" s="11"/>
      <c r="S260" s="11"/>
      <c r="T260" s="11"/>
      <c r="U260" s="11"/>
      <c r="V260" s="11"/>
      <c r="W260" s="11"/>
      <c r="X260" s="11"/>
      <c r="Y260" s="11"/>
      <c r="Z260" s="11"/>
      <c r="AA260" s="11"/>
    </row>
    <row r="261" spans="1:27" hidden="1" outlineLevel="1" x14ac:dyDescent="0.25">
      <c r="A261" s="15" t="s">
        <v>1720</v>
      </c>
      <c r="B261" s="12" t="s">
        <v>1721</v>
      </c>
      <c r="C261" s="13" t="s">
        <v>1722</v>
      </c>
      <c r="D261" s="50"/>
      <c r="E261" s="15">
        <v>47554.38</v>
      </c>
      <c r="F261" s="15">
        <v>38885.85</v>
      </c>
      <c r="G261" s="15">
        <v>41302.04</v>
      </c>
      <c r="H261" s="15">
        <v>38380.590000000004</v>
      </c>
      <c r="I261" s="15">
        <v>39241.480000000003</v>
      </c>
      <c r="J261" s="15">
        <v>42937.89</v>
      </c>
      <c r="K261" s="15">
        <v>46406.520000000004</v>
      </c>
      <c r="L261" s="15">
        <v>41658.660000000003</v>
      </c>
      <c r="M261" s="15">
        <v>37962.620000000003</v>
      </c>
      <c r="N261" s="15">
        <v>37091.200000000004</v>
      </c>
      <c r="O261" s="15">
        <v>36722.32</v>
      </c>
      <c r="P261" s="15">
        <v>40064.28</v>
      </c>
      <c r="Q261" s="50">
        <v>488207.82999999996</v>
      </c>
      <c r="R261" s="11"/>
      <c r="S261" s="11"/>
      <c r="T261" s="11"/>
      <c r="U261" s="11"/>
      <c r="V261" s="11"/>
      <c r="W261" s="11"/>
      <c r="X261" s="11"/>
      <c r="Y261" s="11"/>
      <c r="Z261" s="11"/>
      <c r="AA261" s="11"/>
    </row>
    <row r="262" spans="1:27" hidden="1" outlineLevel="1" x14ac:dyDescent="0.25">
      <c r="A262" s="15" t="s">
        <v>1723</v>
      </c>
      <c r="B262" s="12" t="s">
        <v>1724</v>
      </c>
      <c r="C262" s="13" t="s">
        <v>1725</v>
      </c>
      <c r="D262" s="50"/>
      <c r="E262" s="15">
        <v>-32233.119999999999</v>
      </c>
      <c r="F262" s="15">
        <v>21006.9</v>
      </c>
      <c r="G262" s="15">
        <v>23779.22</v>
      </c>
      <c r="H262" s="15">
        <v>29503.88</v>
      </c>
      <c r="I262" s="15">
        <v>31776.100000000002</v>
      </c>
      <c r="J262" s="15">
        <v>38049.160000000003</v>
      </c>
      <c r="K262" s="15">
        <v>30981.670000000002</v>
      </c>
      <c r="L262" s="15">
        <v>29124.02</v>
      </c>
      <c r="M262" s="15">
        <v>26598.97</v>
      </c>
      <c r="N262" s="15">
        <v>32308.260000000002</v>
      </c>
      <c r="O262" s="15">
        <v>27729.22</v>
      </c>
      <c r="P262" s="15">
        <v>21050.22</v>
      </c>
      <c r="Q262" s="50">
        <v>279674.50000000006</v>
      </c>
      <c r="R262" s="11"/>
      <c r="S262" s="11"/>
      <c r="T262" s="11"/>
      <c r="U262" s="11"/>
      <c r="V262" s="11"/>
      <c r="W262" s="11"/>
      <c r="X262" s="11"/>
      <c r="Y262" s="11"/>
      <c r="Z262" s="11"/>
      <c r="AA262" s="11"/>
    </row>
    <row r="263" spans="1:27" hidden="1" outlineLevel="1" x14ac:dyDescent="0.25">
      <c r="A263" s="15" t="s">
        <v>1726</v>
      </c>
      <c r="B263" s="12" t="s">
        <v>1727</v>
      </c>
      <c r="C263" s="13" t="s">
        <v>1728</v>
      </c>
      <c r="D263" s="50"/>
      <c r="E263" s="15">
        <v>8652.08</v>
      </c>
      <c r="F263" s="15">
        <v>13532.67</v>
      </c>
      <c r="G263" s="15">
        <v>16627.46</v>
      </c>
      <c r="H263" s="15">
        <v>13514.67</v>
      </c>
      <c r="I263" s="15">
        <v>7399.76</v>
      </c>
      <c r="J263" s="15">
        <v>1962.81</v>
      </c>
      <c r="K263" s="15">
        <v>34139.74</v>
      </c>
      <c r="L263" s="15">
        <v>8980.64</v>
      </c>
      <c r="M263" s="15">
        <v>6233.78</v>
      </c>
      <c r="N263" s="15">
        <v>-3812.69</v>
      </c>
      <c r="O263" s="15">
        <v>3987.84</v>
      </c>
      <c r="P263" s="15">
        <v>10236</v>
      </c>
      <c r="Q263" s="50">
        <v>121454.76</v>
      </c>
      <c r="R263" s="11"/>
      <c r="S263" s="11"/>
      <c r="T263" s="11"/>
      <c r="U263" s="11"/>
      <c r="V263" s="11"/>
      <c r="W263" s="11"/>
      <c r="X263" s="11"/>
      <c r="Y263" s="11"/>
      <c r="Z263" s="11"/>
      <c r="AA263" s="11"/>
    </row>
    <row r="264" spans="1:27" hidden="1" outlineLevel="1" x14ac:dyDescent="0.25">
      <c r="A264" s="15" t="s">
        <v>1729</v>
      </c>
      <c r="B264" s="12" t="s">
        <v>1730</v>
      </c>
      <c r="C264" s="13" t="s">
        <v>1731</v>
      </c>
      <c r="D264" s="50"/>
      <c r="E264" s="15">
        <v>18134.420000000002</v>
      </c>
      <c r="F264" s="15">
        <v>8284.06</v>
      </c>
      <c r="G264" s="15">
        <v>12426.31</v>
      </c>
      <c r="H264" s="15">
        <v>8423.48</v>
      </c>
      <c r="I264" s="15">
        <v>14730.91</v>
      </c>
      <c r="J264" s="15">
        <v>5196.68</v>
      </c>
      <c r="K264" s="15">
        <v>7348.04</v>
      </c>
      <c r="L264" s="15">
        <v>27368.5</v>
      </c>
      <c r="M264" s="15">
        <v>20924.63</v>
      </c>
      <c r="N264" s="15">
        <v>18186.43</v>
      </c>
      <c r="O264" s="15">
        <v>20023.79</v>
      </c>
      <c r="P264" s="15">
        <v>12659.26</v>
      </c>
      <c r="Q264" s="50">
        <v>173706.51</v>
      </c>
      <c r="R264" s="11"/>
      <c r="S264" s="11"/>
      <c r="T264" s="11"/>
      <c r="U264" s="11"/>
      <c r="V264" s="11"/>
      <c r="W264" s="11"/>
      <c r="X264" s="11"/>
      <c r="Y264" s="11"/>
      <c r="Z264" s="11"/>
      <c r="AA264" s="11"/>
    </row>
    <row r="265" spans="1:27" hidden="1" outlineLevel="1" x14ac:dyDescent="0.25">
      <c r="A265" s="15" t="s">
        <v>1732</v>
      </c>
      <c r="B265" s="12" t="s">
        <v>1733</v>
      </c>
      <c r="C265" s="13" t="s">
        <v>1734</v>
      </c>
      <c r="D265" s="50"/>
      <c r="E265" s="15">
        <v>33890.85</v>
      </c>
      <c r="F265" s="15">
        <v>30960.65</v>
      </c>
      <c r="G265" s="15">
        <v>47970.75</v>
      </c>
      <c r="H265" s="15">
        <v>42266.65</v>
      </c>
      <c r="I265" s="15">
        <v>47774.85</v>
      </c>
      <c r="J265" s="15">
        <v>84184.23</v>
      </c>
      <c r="K265" s="15">
        <v>57246.840000000004</v>
      </c>
      <c r="L265" s="15">
        <v>58786.54</v>
      </c>
      <c r="M265" s="15">
        <v>63027.450000000004</v>
      </c>
      <c r="N265" s="15">
        <v>101309.47</v>
      </c>
      <c r="O265" s="15">
        <v>63178.98</v>
      </c>
      <c r="P265" s="15">
        <v>73433.710000000006</v>
      </c>
      <c r="Q265" s="50">
        <v>704030.96999999986</v>
      </c>
      <c r="R265" s="11"/>
      <c r="S265" s="11"/>
      <c r="T265" s="11"/>
      <c r="U265" s="11"/>
      <c r="V265" s="11"/>
      <c r="W265" s="11"/>
      <c r="X265" s="11"/>
      <c r="Y265" s="11"/>
      <c r="Z265" s="11"/>
      <c r="AA265" s="11"/>
    </row>
    <row r="266" spans="1:27" hidden="1" outlineLevel="1" x14ac:dyDescent="0.25">
      <c r="A266" s="15" t="s">
        <v>1735</v>
      </c>
      <c r="B266" s="12" t="s">
        <v>1736</v>
      </c>
      <c r="C266" s="13" t="s">
        <v>1737</v>
      </c>
      <c r="D266" s="50"/>
      <c r="E266" s="15">
        <v>1080.5899999999999</v>
      </c>
      <c r="F266" s="15">
        <v>308.73</v>
      </c>
      <c r="G266" s="15">
        <v>739.83</v>
      </c>
      <c r="H266" s="15">
        <v>0</v>
      </c>
      <c r="I266" s="15">
        <v>228</v>
      </c>
      <c r="J266" s="15">
        <v>339.87</v>
      </c>
      <c r="K266" s="15">
        <v>585.30000000000007</v>
      </c>
      <c r="L266" s="15">
        <v>493.38</v>
      </c>
      <c r="M266" s="15">
        <v>69.63</v>
      </c>
      <c r="N266" s="15">
        <v>129.99</v>
      </c>
      <c r="O266" s="15">
        <v>333.3</v>
      </c>
      <c r="P266" s="15">
        <v>646.13</v>
      </c>
      <c r="Q266" s="50">
        <v>4954.7500000000009</v>
      </c>
      <c r="R266" s="11"/>
      <c r="S266" s="11"/>
      <c r="T266" s="11"/>
      <c r="U266" s="11"/>
      <c r="V266" s="11"/>
      <c r="W266" s="11"/>
      <c r="X266" s="11"/>
      <c r="Y266" s="11"/>
      <c r="Z266" s="11"/>
      <c r="AA266" s="11"/>
    </row>
    <row r="267" spans="1:27" hidden="1" outlineLevel="1" x14ac:dyDescent="0.25">
      <c r="A267" s="15" t="s">
        <v>1738</v>
      </c>
      <c r="B267" s="12" t="s">
        <v>1739</v>
      </c>
      <c r="C267" s="13" t="s">
        <v>1740</v>
      </c>
      <c r="D267" s="50"/>
      <c r="E267" s="15">
        <v>11108.49</v>
      </c>
      <c r="F267" s="15">
        <v>148.5</v>
      </c>
      <c r="G267" s="15">
        <v>4076</v>
      </c>
      <c r="H267" s="15">
        <v>2599.75</v>
      </c>
      <c r="I267" s="15">
        <v>3244.05</v>
      </c>
      <c r="J267" s="15">
        <v>5919.57</v>
      </c>
      <c r="K267" s="15">
        <v>7441.8600000000006</v>
      </c>
      <c r="L267" s="15">
        <v>5230.8500000000004</v>
      </c>
      <c r="M267" s="15">
        <v>6886.34</v>
      </c>
      <c r="N267" s="15">
        <v>6493.49</v>
      </c>
      <c r="O267" s="15">
        <v>7377.68</v>
      </c>
      <c r="P267" s="15">
        <v>-515.9</v>
      </c>
      <c r="Q267" s="50">
        <v>60010.679999999993</v>
      </c>
      <c r="R267" s="11"/>
      <c r="S267" s="11"/>
      <c r="T267" s="11"/>
      <c r="U267" s="11"/>
      <c r="V267" s="11"/>
      <c r="W267" s="11"/>
      <c r="X267" s="11"/>
      <c r="Y267" s="11"/>
      <c r="Z267" s="11"/>
      <c r="AA267" s="11"/>
    </row>
    <row r="268" spans="1:27" hidden="1" outlineLevel="1" x14ac:dyDescent="0.25">
      <c r="A268" s="15" t="s">
        <v>1741</v>
      </c>
      <c r="B268" s="12" t="s">
        <v>1742</v>
      </c>
      <c r="C268" s="13" t="s">
        <v>1743</v>
      </c>
      <c r="D268" s="50"/>
      <c r="E268" s="15">
        <v>569421.18000000005</v>
      </c>
      <c r="F268" s="15">
        <v>565421.42000000004</v>
      </c>
      <c r="G268" s="15">
        <v>522809.65</v>
      </c>
      <c r="H268" s="15">
        <v>514700.63</v>
      </c>
      <c r="I268" s="15">
        <v>509668.2</v>
      </c>
      <c r="J268" s="15">
        <v>530008.27</v>
      </c>
      <c r="K268" s="15">
        <v>533998.9</v>
      </c>
      <c r="L268" s="15">
        <v>534745.76</v>
      </c>
      <c r="M268" s="15">
        <v>535038.73</v>
      </c>
      <c r="N268" s="15">
        <v>440343.76</v>
      </c>
      <c r="O268" s="15">
        <v>445019.7</v>
      </c>
      <c r="P268" s="15">
        <v>295435.92</v>
      </c>
      <c r="Q268" s="50">
        <v>5996612.1200000001</v>
      </c>
      <c r="R268" s="11"/>
      <c r="S268" s="11"/>
      <c r="T268" s="11"/>
      <c r="U268" s="11"/>
      <c r="V268" s="11"/>
      <c r="W268" s="11"/>
      <c r="X268" s="11"/>
      <c r="Y268" s="11"/>
      <c r="Z268" s="11"/>
      <c r="AA268" s="11"/>
    </row>
    <row r="269" spans="1:27" hidden="1" outlineLevel="1" x14ac:dyDescent="0.25">
      <c r="A269" s="15" t="s">
        <v>1744</v>
      </c>
      <c r="B269" s="12" t="s">
        <v>1745</v>
      </c>
      <c r="C269" s="13" t="s">
        <v>335</v>
      </c>
      <c r="D269" s="50"/>
      <c r="E269" s="15">
        <v>-551.75</v>
      </c>
      <c r="F269" s="15">
        <v>1582.81</v>
      </c>
      <c r="G269" s="15">
        <v>8930</v>
      </c>
      <c r="H269" s="15">
        <v>-2348.2400000000002</v>
      </c>
      <c r="I269" s="15">
        <v>24715.08</v>
      </c>
      <c r="J269" s="15">
        <v>8527.2000000000007</v>
      </c>
      <c r="K269" s="15">
        <v>5562.43</v>
      </c>
      <c r="L269" s="15">
        <v>3220.5</v>
      </c>
      <c r="M269" s="15">
        <v>4432.46</v>
      </c>
      <c r="N269" s="15">
        <v>4550.3</v>
      </c>
      <c r="O269" s="15">
        <v>3073</v>
      </c>
      <c r="P269" s="15">
        <v>5918.14</v>
      </c>
      <c r="Q269" s="50">
        <v>67611.930000000008</v>
      </c>
      <c r="R269" s="11"/>
      <c r="S269" s="11"/>
      <c r="T269" s="11"/>
      <c r="U269" s="11"/>
      <c r="V269" s="11"/>
      <c r="W269" s="11"/>
      <c r="X269" s="11"/>
      <c r="Y269" s="11"/>
      <c r="Z269" s="11"/>
      <c r="AA269" s="11"/>
    </row>
    <row r="270" spans="1:27" hidden="1" outlineLevel="1" x14ac:dyDescent="0.25">
      <c r="A270" s="15" t="s">
        <v>1746</v>
      </c>
      <c r="B270" s="12" t="s">
        <v>1747</v>
      </c>
      <c r="C270" s="13" t="s">
        <v>263</v>
      </c>
      <c r="D270" s="50"/>
      <c r="E270" s="15">
        <v>14125.56</v>
      </c>
      <c r="F270" s="15">
        <v>1614.92</v>
      </c>
      <c r="G270" s="15">
        <v>687.30000000000007</v>
      </c>
      <c r="H270" s="15">
        <v>5129.2</v>
      </c>
      <c r="I270" s="15">
        <v>14392</v>
      </c>
      <c r="J270" s="15">
        <v>26749.81</v>
      </c>
      <c r="K270" s="15">
        <v>8030.21</v>
      </c>
      <c r="L270" s="15">
        <v>30670.420000000002</v>
      </c>
      <c r="M270" s="15">
        <v>13903.1</v>
      </c>
      <c r="N270" s="15">
        <v>4448</v>
      </c>
      <c r="O270" s="15">
        <v>6975</v>
      </c>
      <c r="P270" s="15">
        <v>10166.5</v>
      </c>
      <c r="Q270" s="50">
        <v>136892.02000000002</v>
      </c>
      <c r="R270" s="11"/>
      <c r="S270" s="11"/>
      <c r="T270" s="11"/>
      <c r="U270" s="11"/>
      <c r="V270" s="11"/>
      <c r="W270" s="11"/>
      <c r="X270" s="11"/>
      <c r="Y270" s="11"/>
      <c r="Z270" s="11"/>
      <c r="AA270" s="11"/>
    </row>
    <row r="271" spans="1:27" hidden="1" outlineLevel="1" x14ac:dyDescent="0.25">
      <c r="A271" s="15" t="s">
        <v>1748</v>
      </c>
      <c r="B271" s="12" t="s">
        <v>1749</v>
      </c>
      <c r="C271" s="13" t="s">
        <v>264</v>
      </c>
      <c r="D271" s="50"/>
      <c r="E271" s="15">
        <v>1333.34</v>
      </c>
      <c r="F271" s="15">
        <v>10833.33</v>
      </c>
      <c r="G271" s="15">
        <v>1588.1200000000001</v>
      </c>
      <c r="H271" s="15">
        <v>8108.33</v>
      </c>
      <c r="I271" s="15">
        <v>58.33</v>
      </c>
      <c r="J271" s="15">
        <v>1333.34</v>
      </c>
      <c r="K271" s="15">
        <v>1333.33</v>
      </c>
      <c r="L271" s="15">
        <v>3058.6800000000003</v>
      </c>
      <c r="M271" s="15">
        <v>1333.82</v>
      </c>
      <c r="N271" s="15">
        <v>74500</v>
      </c>
      <c r="O271" s="15">
        <v>24996.670000000002</v>
      </c>
      <c r="P271" s="15">
        <v>25833.37</v>
      </c>
      <c r="Q271" s="50">
        <v>154310.66</v>
      </c>
      <c r="R271" s="11"/>
      <c r="S271" s="11"/>
      <c r="T271" s="11"/>
      <c r="U271" s="11"/>
      <c r="V271" s="11"/>
      <c r="W271" s="11"/>
      <c r="X271" s="11"/>
      <c r="Y271" s="11"/>
      <c r="Z271" s="11"/>
      <c r="AA271" s="11"/>
    </row>
    <row r="272" spans="1:27" hidden="1" outlineLevel="1" x14ac:dyDescent="0.25">
      <c r="A272" s="15" t="s">
        <v>1750</v>
      </c>
      <c r="B272" s="12" t="s">
        <v>1751</v>
      </c>
      <c r="C272" s="13" t="s">
        <v>1752</v>
      </c>
      <c r="D272" s="50"/>
      <c r="E272" s="15">
        <v>97283.98</v>
      </c>
      <c r="F272" s="15">
        <v>55090.86</v>
      </c>
      <c r="G272" s="15">
        <v>30750.83</v>
      </c>
      <c r="H272" s="15">
        <v>90439.900000000009</v>
      </c>
      <c r="I272" s="15">
        <v>99971.400000000009</v>
      </c>
      <c r="J272" s="15">
        <v>38672.68</v>
      </c>
      <c r="K272" s="15">
        <v>83242.38</v>
      </c>
      <c r="L272" s="15">
        <v>37874.97</v>
      </c>
      <c r="M272" s="15">
        <v>19852.25</v>
      </c>
      <c r="N272" s="15">
        <v>49163.16</v>
      </c>
      <c r="O272" s="15">
        <v>47610.35</v>
      </c>
      <c r="P272" s="15">
        <v>53085.41</v>
      </c>
      <c r="Q272" s="50">
        <v>703038.17</v>
      </c>
      <c r="R272" s="11"/>
      <c r="S272" s="11"/>
      <c r="T272" s="11"/>
      <c r="U272" s="11"/>
      <c r="V272" s="11"/>
      <c r="W272" s="11"/>
      <c r="X272" s="11"/>
      <c r="Y272" s="11"/>
      <c r="Z272" s="11"/>
      <c r="AA272" s="11"/>
    </row>
    <row r="273" spans="1:27" hidden="1" outlineLevel="1" x14ac:dyDescent="0.25">
      <c r="A273" s="15" t="s">
        <v>1753</v>
      </c>
      <c r="B273" s="12" t="s">
        <v>1754</v>
      </c>
      <c r="C273" s="13" t="s">
        <v>1755</v>
      </c>
      <c r="D273" s="50"/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0</v>
      </c>
      <c r="K273" s="15">
        <v>0</v>
      </c>
      <c r="L273" s="15">
        <v>0</v>
      </c>
      <c r="M273" s="15">
        <v>9635</v>
      </c>
      <c r="N273" s="15">
        <v>0</v>
      </c>
      <c r="O273" s="15">
        <v>0</v>
      </c>
      <c r="P273" s="15">
        <v>0</v>
      </c>
      <c r="Q273" s="50">
        <v>9635</v>
      </c>
      <c r="R273" s="11"/>
      <c r="S273" s="11"/>
      <c r="T273" s="11"/>
      <c r="U273" s="11"/>
      <c r="V273" s="11"/>
      <c r="W273" s="11"/>
      <c r="X273" s="11"/>
      <c r="Y273" s="11"/>
      <c r="Z273" s="11"/>
      <c r="AA273" s="11"/>
    </row>
    <row r="274" spans="1:27" hidden="1" outlineLevel="1" x14ac:dyDescent="0.25">
      <c r="A274" s="15" t="s">
        <v>1756</v>
      </c>
      <c r="B274" s="12" t="s">
        <v>1757</v>
      </c>
      <c r="C274" s="13" t="s">
        <v>266</v>
      </c>
      <c r="D274" s="50"/>
      <c r="E274" s="15">
        <v>3243.4300000000003</v>
      </c>
      <c r="F274" s="15">
        <v>3635.51</v>
      </c>
      <c r="G274" s="15">
        <v>3563.1</v>
      </c>
      <c r="H274" s="15">
        <v>4650.07</v>
      </c>
      <c r="I274" s="15">
        <v>3036.76</v>
      </c>
      <c r="J274" s="15">
        <v>3345.32</v>
      </c>
      <c r="K274" s="15">
        <v>1155</v>
      </c>
      <c r="L274" s="15">
        <v>997.5</v>
      </c>
      <c r="M274" s="15">
        <v>2534</v>
      </c>
      <c r="N274" s="15">
        <v>4610</v>
      </c>
      <c r="O274" s="15">
        <v>2112.86</v>
      </c>
      <c r="P274" s="15">
        <v>3192.5</v>
      </c>
      <c r="Q274" s="50">
        <v>36076.050000000003</v>
      </c>
      <c r="R274" s="11"/>
      <c r="S274" s="11"/>
      <c r="T274" s="11"/>
      <c r="U274" s="11"/>
      <c r="V274" s="11"/>
      <c r="W274" s="11"/>
      <c r="X274" s="11"/>
      <c r="Y274" s="11"/>
      <c r="Z274" s="11"/>
      <c r="AA274" s="11"/>
    </row>
    <row r="275" spans="1:27" hidden="1" outlineLevel="1" x14ac:dyDescent="0.25">
      <c r="A275" s="15" t="s">
        <v>1758</v>
      </c>
      <c r="B275" s="12" t="s">
        <v>1759</v>
      </c>
      <c r="C275" s="13" t="s">
        <v>1760</v>
      </c>
      <c r="D275" s="50"/>
      <c r="E275" s="15">
        <v>0</v>
      </c>
      <c r="F275" s="15">
        <v>0</v>
      </c>
      <c r="G275" s="15">
        <v>0</v>
      </c>
      <c r="H275" s="15">
        <v>0</v>
      </c>
      <c r="I275" s="15">
        <v>0</v>
      </c>
      <c r="J275" s="15">
        <v>0</v>
      </c>
      <c r="K275" s="15">
        <v>0</v>
      </c>
      <c r="L275" s="15">
        <v>1291</v>
      </c>
      <c r="M275" s="15">
        <v>-1291</v>
      </c>
      <c r="N275" s="15">
        <v>0</v>
      </c>
      <c r="O275" s="15">
        <v>0</v>
      </c>
      <c r="P275" s="15">
        <v>0</v>
      </c>
      <c r="Q275" s="50">
        <v>0</v>
      </c>
      <c r="R275" s="11"/>
      <c r="S275" s="11"/>
      <c r="T275" s="11"/>
      <c r="U275" s="11"/>
      <c r="V275" s="11"/>
      <c r="W275" s="11"/>
      <c r="X275" s="11"/>
      <c r="Y275" s="11"/>
      <c r="Z275" s="11"/>
      <c r="AA275" s="11"/>
    </row>
    <row r="276" spans="1:27" hidden="1" outlineLevel="1" x14ac:dyDescent="0.25">
      <c r="A276" s="15" t="s">
        <v>1761</v>
      </c>
      <c r="B276" s="12" t="s">
        <v>1762</v>
      </c>
      <c r="C276" s="13" t="s">
        <v>1763</v>
      </c>
      <c r="D276" s="50"/>
      <c r="E276" s="15">
        <v>68305.820000000007</v>
      </c>
      <c r="F276" s="15">
        <v>45395.17</v>
      </c>
      <c r="G276" s="15">
        <v>70985.02</v>
      </c>
      <c r="H276" s="15">
        <v>62638.91</v>
      </c>
      <c r="I276" s="15">
        <v>62519.53</v>
      </c>
      <c r="J276" s="15">
        <v>136286.11000000002</v>
      </c>
      <c r="K276" s="15">
        <v>101331.61</v>
      </c>
      <c r="L276" s="15">
        <v>101287.39</v>
      </c>
      <c r="M276" s="15">
        <v>98620.650000000009</v>
      </c>
      <c r="N276" s="15">
        <v>107797.43000000001</v>
      </c>
      <c r="O276" s="15">
        <v>107466.08</v>
      </c>
      <c r="P276" s="15">
        <v>102734.29000000001</v>
      </c>
      <c r="Q276" s="50">
        <v>1065368.01</v>
      </c>
      <c r="R276" s="11"/>
      <c r="S276" s="11"/>
      <c r="T276" s="11"/>
      <c r="U276" s="11"/>
      <c r="V276" s="11"/>
      <c r="W276" s="11"/>
      <c r="X276" s="11"/>
      <c r="Y276" s="11"/>
      <c r="Z276" s="11"/>
      <c r="AA276" s="11"/>
    </row>
    <row r="277" spans="1:27" hidden="1" outlineLevel="1" x14ac:dyDescent="0.25">
      <c r="A277" s="15" t="s">
        <v>1764</v>
      </c>
      <c r="B277" s="12" t="s">
        <v>1765</v>
      </c>
      <c r="C277" s="13" t="s">
        <v>267</v>
      </c>
      <c r="D277" s="50"/>
      <c r="E277" s="15">
        <v>22811.100000000002</v>
      </c>
      <c r="F277" s="15">
        <v>18570.490000000002</v>
      </c>
      <c r="G277" s="15">
        <v>25277.91</v>
      </c>
      <c r="H277" s="15">
        <v>17087.05</v>
      </c>
      <c r="I277" s="15">
        <v>15156.03</v>
      </c>
      <c r="J277" s="15">
        <v>22756.07</v>
      </c>
      <c r="K277" s="15">
        <v>19118.98</v>
      </c>
      <c r="L277" s="15">
        <v>19744.36</v>
      </c>
      <c r="M277" s="15">
        <v>36161.03</v>
      </c>
      <c r="N277" s="15">
        <v>34168.9</v>
      </c>
      <c r="O277" s="15">
        <v>28070.5</v>
      </c>
      <c r="P277" s="15">
        <v>23049.21</v>
      </c>
      <c r="Q277" s="50">
        <v>281971.63</v>
      </c>
      <c r="R277" s="11"/>
      <c r="S277" s="11"/>
      <c r="T277" s="11"/>
      <c r="U277" s="11"/>
      <c r="V277" s="11"/>
      <c r="W277" s="11"/>
      <c r="X277" s="11"/>
      <c r="Y277" s="11"/>
      <c r="Z277" s="11"/>
      <c r="AA277" s="11"/>
    </row>
    <row r="278" spans="1:27" hidden="1" outlineLevel="1" x14ac:dyDescent="0.25">
      <c r="A278" s="15" t="s">
        <v>1766</v>
      </c>
      <c r="B278" s="12" t="s">
        <v>1767</v>
      </c>
      <c r="C278" s="13" t="s">
        <v>268</v>
      </c>
      <c r="D278" s="50"/>
      <c r="E278" s="15">
        <v>6404.27</v>
      </c>
      <c r="F278" s="15">
        <v>5628.43</v>
      </c>
      <c r="G278" s="15">
        <v>6215.62</v>
      </c>
      <c r="H278" s="15">
        <v>8044.7300000000005</v>
      </c>
      <c r="I278" s="15">
        <v>6060.57</v>
      </c>
      <c r="J278" s="15">
        <v>5810.1</v>
      </c>
      <c r="K278" s="15">
        <v>5644.1500000000005</v>
      </c>
      <c r="L278" s="15">
        <v>25985.11</v>
      </c>
      <c r="M278" s="15">
        <v>5301.93</v>
      </c>
      <c r="N278" s="15">
        <v>6722.06</v>
      </c>
      <c r="O278" s="15">
        <v>4712.25</v>
      </c>
      <c r="P278" s="15">
        <v>6357.6900000000005</v>
      </c>
      <c r="Q278" s="50">
        <v>92886.91</v>
      </c>
      <c r="R278" s="11"/>
      <c r="S278" s="11"/>
      <c r="T278" s="11"/>
      <c r="U278" s="11"/>
      <c r="V278" s="11"/>
      <c r="W278" s="11"/>
      <c r="X278" s="11"/>
      <c r="Y278" s="11"/>
      <c r="Z278" s="11"/>
      <c r="AA278" s="11"/>
    </row>
    <row r="279" spans="1:27" hidden="1" outlineLevel="1" x14ac:dyDescent="0.25">
      <c r="A279" s="15" t="s">
        <v>1768</v>
      </c>
      <c r="B279" s="12" t="s">
        <v>1769</v>
      </c>
      <c r="C279" s="13" t="s">
        <v>1770</v>
      </c>
      <c r="D279" s="50"/>
      <c r="E279" s="15">
        <v>135928</v>
      </c>
      <c r="F279" s="15">
        <v>135048.29999999999</v>
      </c>
      <c r="G279" s="15">
        <v>138290.68</v>
      </c>
      <c r="H279" s="15">
        <v>127316.24</v>
      </c>
      <c r="I279" s="15">
        <v>201252.28</v>
      </c>
      <c r="J279" s="15">
        <v>169560.94</v>
      </c>
      <c r="K279" s="15">
        <v>132638.38</v>
      </c>
      <c r="L279" s="15">
        <v>159843.56</v>
      </c>
      <c r="M279" s="15">
        <v>99350.09</v>
      </c>
      <c r="N279" s="15">
        <v>184314.19</v>
      </c>
      <c r="O279" s="15">
        <v>206537.7</v>
      </c>
      <c r="P279" s="15">
        <v>73558.41</v>
      </c>
      <c r="Q279" s="50">
        <v>1763638.7699999998</v>
      </c>
      <c r="R279" s="11"/>
      <c r="S279" s="11"/>
      <c r="T279" s="11"/>
      <c r="U279" s="11"/>
      <c r="V279" s="11"/>
      <c r="W279" s="11"/>
      <c r="X279" s="11"/>
      <c r="Y279" s="11"/>
      <c r="Z279" s="11"/>
      <c r="AA279" s="11"/>
    </row>
    <row r="280" spans="1:27" hidden="1" outlineLevel="1" x14ac:dyDescent="0.25">
      <c r="A280" s="15" t="s">
        <v>1771</v>
      </c>
      <c r="B280" s="12" t="s">
        <v>1772</v>
      </c>
      <c r="C280" s="13" t="s">
        <v>1773</v>
      </c>
      <c r="D280" s="50"/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15.27</v>
      </c>
      <c r="Q280" s="50">
        <v>15.27</v>
      </c>
      <c r="R280" s="11"/>
      <c r="S280" s="11"/>
      <c r="T280" s="11"/>
      <c r="U280" s="11"/>
      <c r="V280" s="11"/>
      <c r="W280" s="11"/>
      <c r="X280" s="11"/>
      <c r="Y280" s="11"/>
      <c r="Z280" s="11"/>
      <c r="AA280" s="11"/>
    </row>
    <row r="281" spans="1:27" hidden="1" outlineLevel="1" x14ac:dyDescent="0.25">
      <c r="A281" s="15" t="s">
        <v>1774</v>
      </c>
      <c r="B281" s="12" t="s">
        <v>1775</v>
      </c>
      <c r="C281" s="13" t="s">
        <v>270</v>
      </c>
      <c r="D281" s="50"/>
      <c r="E281" s="15">
        <v>126456.85</v>
      </c>
      <c r="F281" s="15">
        <v>64553.48</v>
      </c>
      <c r="G281" s="15">
        <v>268263.90000000002</v>
      </c>
      <c r="H281" s="15">
        <v>78667.290000000008</v>
      </c>
      <c r="I281" s="15">
        <v>87831.290000000008</v>
      </c>
      <c r="J281" s="15">
        <v>109170.82</v>
      </c>
      <c r="K281" s="15">
        <v>76424.22</v>
      </c>
      <c r="L281" s="15">
        <v>123857.66</v>
      </c>
      <c r="M281" s="15">
        <v>60007.200000000004</v>
      </c>
      <c r="N281" s="15">
        <v>86469.67</v>
      </c>
      <c r="O281" s="15">
        <v>66400.58</v>
      </c>
      <c r="P281" s="15">
        <v>77302.83</v>
      </c>
      <c r="Q281" s="50">
        <v>1225405.7900000003</v>
      </c>
      <c r="R281" s="11"/>
      <c r="S281" s="11"/>
      <c r="T281" s="11"/>
      <c r="U281" s="11"/>
      <c r="V281" s="11"/>
      <c r="W281" s="11"/>
      <c r="X281" s="11"/>
      <c r="Y281" s="11"/>
      <c r="Z281" s="11"/>
      <c r="AA281" s="11"/>
    </row>
    <row r="282" spans="1:27" hidden="1" outlineLevel="1" x14ac:dyDescent="0.25">
      <c r="A282" s="15" t="s">
        <v>1776</v>
      </c>
      <c r="B282" s="12" t="s">
        <v>1777</v>
      </c>
      <c r="C282" s="13" t="s">
        <v>1778</v>
      </c>
      <c r="D282" s="50"/>
      <c r="E282" s="15">
        <v>3610.52</v>
      </c>
      <c r="F282" s="15">
        <v>30106.25</v>
      </c>
      <c r="G282" s="15">
        <v>1716.81</v>
      </c>
      <c r="H282" s="15">
        <v>1615.29</v>
      </c>
      <c r="I282" s="15">
        <v>18006.990000000002</v>
      </c>
      <c r="J282" s="15">
        <v>12691.06</v>
      </c>
      <c r="K282" s="15">
        <v>3125</v>
      </c>
      <c r="L282" s="15">
        <v>2295.9900000000002</v>
      </c>
      <c r="M282" s="15">
        <v>3461.48</v>
      </c>
      <c r="N282" s="15">
        <v>3924.89</v>
      </c>
      <c r="O282" s="15">
        <v>20523.75</v>
      </c>
      <c r="P282" s="15">
        <v>-421.41</v>
      </c>
      <c r="Q282" s="50">
        <v>100656.62</v>
      </c>
      <c r="R282" s="11"/>
      <c r="S282" s="11"/>
      <c r="T282" s="11"/>
      <c r="U282" s="11"/>
      <c r="V282" s="11"/>
      <c r="W282" s="11"/>
      <c r="X282" s="11"/>
      <c r="Y282" s="11"/>
      <c r="Z282" s="11"/>
      <c r="AA282" s="11"/>
    </row>
    <row r="283" spans="1:27" hidden="1" outlineLevel="1" x14ac:dyDescent="0.25">
      <c r="A283" s="15" t="s">
        <v>1779</v>
      </c>
      <c r="B283" s="12" t="s">
        <v>1780</v>
      </c>
      <c r="C283" s="13" t="s">
        <v>337</v>
      </c>
      <c r="D283" s="50"/>
      <c r="E283" s="15">
        <v>450</v>
      </c>
      <c r="F283" s="15">
        <v>0</v>
      </c>
      <c r="G283" s="15">
        <v>0</v>
      </c>
      <c r="H283" s="15">
        <v>0</v>
      </c>
      <c r="I283" s="15">
        <v>637.25</v>
      </c>
      <c r="J283" s="15">
        <v>5518.02</v>
      </c>
      <c r="K283" s="15">
        <v>1039.44</v>
      </c>
      <c r="L283" s="15">
        <v>3777.84</v>
      </c>
      <c r="M283" s="15">
        <v>12.5</v>
      </c>
      <c r="N283" s="15">
        <v>450.97</v>
      </c>
      <c r="O283" s="15">
        <v>2500</v>
      </c>
      <c r="P283" s="15">
        <v>-2500</v>
      </c>
      <c r="Q283" s="50">
        <v>11886.02</v>
      </c>
      <c r="R283" s="11"/>
      <c r="S283" s="11"/>
      <c r="T283" s="11"/>
      <c r="U283" s="11"/>
      <c r="V283" s="11"/>
      <c r="W283" s="11"/>
      <c r="X283" s="11"/>
      <c r="Y283" s="11"/>
      <c r="Z283" s="11"/>
      <c r="AA283" s="11"/>
    </row>
    <row r="284" spans="1:27" hidden="1" outlineLevel="1" x14ac:dyDescent="0.25">
      <c r="A284" s="15" t="s">
        <v>1781</v>
      </c>
      <c r="B284" s="12" t="s">
        <v>1782</v>
      </c>
      <c r="C284" s="13" t="s">
        <v>1783</v>
      </c>
      <c r="D284" s="50"/>
      <c r="E284" s="15">
        <v>2348.1</v>
      </c>
      <c r="F284" s="15">
        <v>0</v>
      </c>
      <c r="G284" s="15">
        <v>0</v>
      </c>
      <c r="H284" s="15">
        <v>0</v>
      </c>
      <c r="I284" s="15">
        <v>387.3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50">
        <v>2735.4</v>
      </c>
      <c r="R284" s="11"/>
      <c r="S284" s="11"/>
      <c r="T284" s="11"/>
      <c r="U284" s="11"/>
      <c r="V284" s="11"/>
      <c r="W284" s="11"/>
      <c r="X284" s="11"/>
      <c r="Y284" s="11"/>
      <c r="Z284" s="11"/>
      <c r="AA284" s="11"/>
    </row>
    <row r="285" spans="1:27" hidden="1" outlineLevel="1" x14ac:dyDescent="0.25">
      <c r="A285" s="15" t="s">
        <v>1784</v>
      </c>
      <c r="B285" s="12" t="s">
        <v>1785</v>
      </c>
      <c r="C285" s="13" t="s">
        <v>1786</v>
      </c>
      <c r="D285" s="50"/>
      <c r="E285" s="15">
        <v>154583.31</v>
      </c>
      <c r="F285" s="15">
        <v>123131.01000000001</v>
      </c>
      <c r="G285" s="15">
        <v>101265.77</v>
      </c>
      <c r="H285" s="15">
        <v>215078.49</v>
      </c>
      <c r="I285" s="15">
        <v>166553.69</v>
      </c>
      <c r="J285" s="15">
        <v>233832.16</v>
      </c>
      <c r="K285" s="15">
        <v>135378.01</v>
      </c>
      <c r="L285" s="15">
        <v>140525.08000000002</v>
      </c>
      <c r="M285" s="15">
        <v>120066.81</v>
      </c>
      <c r="N285" s="15">
        <v>50086.33</v>
      </c>
      <c r="O285" s="15">
        <v>135704.37</v>
      </c>
      <c r="P285" s="15">
        <v>143876.58000000002</v>
      </c>
      <c r="Q285" s="50">
        <v>1720081.61</v>
      </c>
      <c r="R285" s="11"/>
      <c r="S285" s="11"/>
      <c r="T285" s="11"/>
      <c r="U285" s="11"/>
      <c r="V285" s="11"/>
      <c r="W285" s="11"/>
      <c r="X285" s="11"/>
      <c r="Y285" s="11"/>
      <c r="Z285" s="11"/>
      <c r="AA285" s="11"/>
    </row>
    <row r="286" spans="1:27" hidden="1" outlineLevel="1" x14ac:dyDescent="0.25">
      <c r="A286" s="15" t="s">
        <v>1787</v>
      </c>
      <c r="B286" s="12" t="s">
        <v>1788</v>
      </c>
      <c r="C286" s="13" t="s">
        <v>1789</v>
      </c>
      <c r="D286" s="50"/>
      <c r="E286" s="15">
        <v>629.6</v>
      </c>
      <c r="F286" s="15">
        <v>535</v>
      </c>
      <c r="G286" s="15">
        <v>2660.57</v>
      </c>
      <c r="H286" s="15">
        <v>200</v>
      </c>
      <c r="I286" s="15">
        <v>2562.0300000000002</v>
      </c>
      <c r="J286" s="15">
        <v>955</v>
      </c>
      <c r="K286" s="15">
        <v>2217.33</v>
      </c>
      <c r="L286" s="15">
        <v>4004.2000000000003</v>
      </c>
      <c r="M286" s="15">
        <v>3700</v>
      </c>
      <c r="N286" s="15">
        <v>3764.27</v>
      </c>
      <c r="O286" s="15">
        <v>1303.05</v>
      </c>
      <c r="P286" s="15">
        <v>361.97</v>
      </c>
      <c r="Q286" s="50">
        <v>22893.02</v>
      </c>
      <c r="R286" s="11"/>
      <c r="S286" s="11"/>
      <c r="T286" s="11"/>
      <c r="U286" s="11"/>
      <c r="V286" s="11"/>
      <c r="W286" s="11"/>
      <c r="X286" s="11"/>
      <c r="Y286" s="11"/>
      <c r="Z286" s="11"/>
      <c r="AA286" s="11"/>
    </row>
    <row r="287" spans="1:27" hidden="1" outlineLevel="1" x14ac:dyDescent="0.25">
      <c r="A287" s="15" t="s">
        <v>1790</v>
      </c>
      <c r="B287" s="12" t="s">
        <v>1791</v>
      </c>
      <c r="C287" s="13" t="s">
        <v>1792</v>
      </c>
      <c r="D287" s="50"/>
      <c r="E287" s="15">
        <v>2124.56</v>
      </c>
      <c r="F287" s="15">
        <v>6416.16</v>
      </c>
      <c r="G287" s="15">
        <v>4711.2300000000005</v>
      </c>
      <c r="H287" s="15">
        <v>2752.06</v>
      </c>
      <c r="I287" s="15">
        <v>4121.42</v>
      </c>
      <c r="J287" s="15">
        <v>7584.6900000000005</v>
      </c>
      <c r="K287" s="15">
        <v>1518.52</v>
      </c>
      <c r="L287" s="15">
        <v>1697</v>
      </c>
      <c r="M287" s="15">
        <v>8135.4400000000005</v>
      </c>
      <c r="N287" s="15">
        <v>5968.14</v>
      </c>
      <c r="O287" s="15">
        <v>4049.35</v>
      </c>
      <c r="P287" s="15">
        <v>3551.37</v>
      </c>
      <c r="Q287" s="50">
        <v>52629.939999999995</v>
      </c>
      <c r="R287" s="11"/>
      <c r="S287" s="11"/>
      <c r="T287" s="11"/>
      <c r="U287" s="11"/>
      <c r="V287" s="11"/>
      <c r="W287" s="11"/>
      <c r="X287" s="11"/>
      <c r="Y287" s="11"/>
      <c r="Z287" s="11"/>
      <c r="AA287" s="11"/>
    </row>
    <row r="288" spans="1:27" hidden="1" outlineLevel="1" x14ac:dyDescent="0.25">
      <c r="A288" s="15" t="s">
        <v>1793</v>
      </c>
      <c r="B288" s="12" t="s">
        <v>1794</v>
      </c>
      <c r="C288" s="13" t="s">
        <v>1795</v>
      </c>
      <c r="D288" s="50"/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1196.25</v>
      </c>
      <c r="O288" s="15">
        <v>0</v>
      </c>
      <c r="P288" s="15">
        <v>0</v>
      </c>
      <c r="Q288" s="50">
        <v>1196.25</v>
      </c>
      <c r="R288" s="11"/>
      <c r="S288" s="11"/>
      <c r="T288" s="11"/>
      <c r="U288" s="11"/>
      <c r="V288" s="11"/>
      <c r="W288" s="11"/>
      <c r="X288" s="11"/>
      <c r="Y288" s="11"/>
      <c r="Z288" s="11"/>
      <c r="AA288" s="11"/>
    </row>
    <row r="289" spans="1:27" hidden="1" outlineLevel="1" x14ac:dyDescent="0.25">
      <c r="A289" s="15" t="s">
        <v>1796</v>
      </c>
      <c r="B289" s="12" t="s">
        <v>1797</v>
      </c>
      <c r="C289" s="13" t="s">
        <v>1798</v>
      </c>
      <c r="D289" s="50"/>
      <c r="E289" s="15">
        <v>0</v>
      </c>
      <c r="F289" s="15">
        <v>0</v>
      </c>
      <c r="G289" s="15">
        <v>364.72</v>
      </c>
      <c r="H289" s="15">
        <v>59.980000000000004</v>
      </c>
      <c r="I289" s="15">
        <v>0</v>
      </c>
      <c r="J289" s="15">
        <v>43.15</v>
      </c>
      <c r="K289" s="15">
        <v>103.4</v>
      </c>
      <c r="L289" s="15">
        <v>42.800000000000004</v>
      </c>
      <c r="M289" s="15">
        <v>141.37</v>
      </c>
      <c r="N289" s="15">
        <v>0</v>
      </c>
      <c r="O289" s="15">
        <v>0</v>
      </c>
      <c r="P289" s="15">
        <v>0</v>
      </c>
      <c r="Q289" s="50">
        <v>755.42000000000007</v>
      </c>
      <c r="R289" s="11"/>
      <c r="S289" s="11"/>
      <c r="T289" s="11"/>
      <c r="U289" s="11"/>
      <c r="V289" s="11"/>
      <c r="W289" s="11"/>
      <c r="X289" s="11"/>
      <c r="Y289" s="11"/>
      <c r="Z289" s="11"/>
      <c r="AA289" s="11"/>
    </row>
    <row r="290" spans="1:27" hidden="1" outlineLevel="1" x14ac:dyDescent="0.25">
      <c r="A290" s="15" t="s">
        <v>1799</v>
      </c>
      <c r="B290" s="12" t="s">
        <v>1800</v>
      </c>
      <c r="C290" s="13" t="s">
        <v>1801</v>
      </c>
      <c r="D290" s="50"/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480</v>
      </c>
      <c r="Q290" s="50">
        <v>480</v>
      </c>
      <c r="R290" s="11"/>
      <c r="S290" s="11"/>
      <c r="T290" s="11"/>
      <c r="U290" s="11"/>
      <c r="V290" s="11"/>
      <c r="W290" s="11"/>
      <c r="X290" s="11"/>
      <c r="Y290" s="11"/>
      <c r="Z290" s="11"/>
      <c r="AA290" s="11"/>
    </row>
    <row r="291" spans="1:27" hidden="1" outlineLevel="1" x14ac:dyDescent="0.25">
      <c r="A291" s="15" t="s">
        <v>1802</v>
      </c>
      <c r="B291" s="12" t="s">
        <v>1803</v>
      </c>
      <c r="C291" s="13" t="s">
        <v>1804</v>
      </c>
      <c r="D291" s="50"/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19340</v>
      </c>
      <c r="L291" s="15">
        <v>19340</v>
      </c>
      <c r="M291" s="15">
        <v>19340</v>
      </c>
      <c r="N291" s="15">
        <v>19340</v>
      </c>
      <c r="O291" s="15">
        <v>19340</v>
      </c>
      <c r="P291" s="15">
        <v>19340</v>
      </c>
      <c r="Q291" s="50">
        <v>116040</v>
      </c>
      <c r="R291" s="11"/>
      <c r="S291" s="11"/>
      <c r="T291" s="11"/>
      <c r="U291" s="11"/>
      <c r="V291" s="11"/>
      <c r="W291" s="11"/>
      <c r="X291" s="11"/>
      <c r="Y291" s="11"/>
      <c r="Z291" s="11"/>
      <c r="AA291" s="11"/>
    </row>
    <row r="292" spans="1:27" hidden="1" outlineLevel="1" x14ac:dyDescent="0.25">
      <c r="A292" s="15" t="s">
        <v>1805</v>
      </c>
      <c r="B292" s="12" t="s">
        <v>1806</v>
      </c>
      <c r="C292" s="13" t="s">
        <v>1807</v>
      </c>
      <c r="D292" s="50"/>
      <c r="E292" s="15">
        <v>8357.92</v>
      </c>
      <c r="F292" s="15">
        <v>37399</v>
      </c>
      <c r="G292" s="15">
        <v>37399</v>
      </c>
      <c r="H292" s="15">
        <v>47.56</v>
      </c>
      <c r="I292" s="15">
        <v>37399</v>
      </c>
      <c r="J292" s="15">
        <v>-6543</v>
      </c>
      <c r="K292" s="15">
        <v>26805</v>
      </c>
      <c r="L292" s="15">
        <v>26805</v>
      </c>
      <c r="M292" s="15">
        <v>26805</v>
      </c>
      <c r="N292" s="15">
        <v>26805</v>
      </c>
      <c r="O292" s="15">
        <v>26805</v>
      </c>
      <c r="P292" s="15">
        <v>26805</v>
      </c>
      <c r="Q292" s="50">
        <v>274889.48</v>
      </c>
      <c r="R292" s="11"/>
      <c r="S292" s="11"/>
      <c r="T292" s="11"/>
      <c r="U292" s="11"/>
      <c r="V292" s="11"/>
      <c r="W292" s="11"/>
      <c r="X292" s="11"/>
      <c r="Y292" s="11"/>
      <c r="Z292" s="11"/>
      <c r="AA292" s="11"/>
    </row>
    <row r="293" spans="1:27" hidden="1" outlineLevel="1" x14ac:dyDescent="0.25">
      <c r="A293" s="15" t="s">
        <v>1808</v>
      </c>
      <c r="B293" s="12" t="s">
        <v>1809</v>
      </c>
      <c r="C293" s="13" t="s">
        <v>274</v>
      </c>
      <c r="D293" s="50"/>
      <c r="E293" s="15">
        <v>31918</v>
      </c>
      <c r="F293" s="15">
        <v>31918</v>
      </c>
      <c r="G293" s="15">
        <v>31918</v>
      </c>
      <c r="H293" s="15">
        <v>31918</v>
      </c>
      <c r="I293" s="15">
        <v>31918</v>
      </c>
      <c r="J293" s="15">
        <v>31912</v>
      </c>
      <c r="K293" s="15">
        <v>31918</v>
      </c>
      <c r="L293" s="15">
        <v>31918</v>
      </c>
      <c r="M293" s="15">
        <v>31918</v>
      </c>
      <c r="N293" s="15">
        <v>31918</v>
      </c>
      <c r="O293" s="15">
        <v>31918</v>
      </c>
      <c r="P293" s="15">
        <v>31918</v>
      </c>
      <c r="Q293" s="50">
        <v>383010</v>
      </c>
      <c r="R293" s="11"/>
      <c r="S293" s="11"/>
      <c r="T293" s="11"/>
      <c r="U293" s="11"/>
      <c r="V293" s="11"/>
      <c r="W293" s="11"/>
      <c r="X293" s="11"/>
      <c r="Y293" s="11"/>
      <c r="Z293" s="11"/>
      <c r="AA293" s="11"/>
    </row>
    <row r="294" spans="1:27" hidden="1" outlineLevel="1" x14ac:dyDescent="0.25">
      <c r="A294" s="15" t="s">
        <v>1810</v>
      </c>
      <c r="B294" s="12" t="s">
        <v>1811</v>
      </c>
      <c r="C294" s="13" t="s">
        <v>1812</v>
      </c>
      <c r="D294" s="50"/>
      <c r="E294" s="15">
        <v>412966</v>
      </c>
      <c r="F294" s="15">
        <v>412966</v>
      </c>
      <c r="G294" s="15">
        <v>412966</v>
      </c>
      <c r="H294" s="15">
        <v>412966</v>
      </c>
      <c r="I294" s="15">
        <v>412966</v>
      </c>
      <c r="J294" s="15">
        <v>287966</v>
      </c>
      <c r="K294" s="15">
        <v>353783</v>
      </c>
      <c r="L294" s="15">
        <v>353783</v>
      </c>
      <c r="M294" s="15">
        <v>353783</v>
      </c>
      <c r="N294" s="15">
        <v>353783</v>
      </c>
      <c r="O294" s="15">
        <v>353783</v>
      </c>
      <c r="P294" s="15">
        <v>353783</v>
      </c>
      <c r="Q294" s="50">
        <v>4475494</v>
      </c>
      <c r="R294" s="11"/>
      <c r="S294" s="11"/>
      <c r="T294" s="11"/>
      <c r="U294" s="11"/>
      <c r="V294" s="11"/>
      <c r="W294" s="11"/>
      <c r="X294" s="11"/>
      <c r="Y294" s="11"/>
      <c r="Z294" s="11"/>
      <c r="AA294" s="11"/>
    </row>
    <row r="295" spans="1:27" hidden="1" outlineLevel="1" x14ac:dyDescent="0.25">
      <c r="A295" s="15" t="s">
        <v>1813</v>
      </c>
      <c r="B295" s="12" t="s">
        <v>1814</v>
      </c>
      <c r="C295" s="13" t="s">
        <v>276</v>
      </c>
      <c r="D295" s="50"/>
      <c r="E295" s="15">
        <v>95073</v>
      </c>
      <c r="F295" s="15">
        <v>95073</v>
      </c>
      <c r="G295" s="15">
        <v>95073</v>
      </c>
      <c r="H295" s="15">
        <v>95073</v>
      </c>
      <c r="I295" s="15">
        <v>95073</v>
      </c>
      <c r="J295" s="15">
        <v>95067</v>
      </c>
      <c r="K295" s="15">
        <v>87679</v>
      </c>
      <c r="L295" s="15">
        <v>87680</v>
      </c>
      <c r="M295" s="15">
        <v>87680</v>
      </c>
      <c r="N295" s="15">
        <v>87680</v>
      </c>
      <c r="O295" s="15">
        <v>87680</v>
      </c>
      <c r="P295" s="15">
        <v>87680</v>
      </c>
      <c r="Q295" s="50">
        <v>1096511</v>
      </c>
      <c r="R295" s="11"/>
      <c r="S295" s="11"/>
      <c r="T295" s="11"/>
      <c r="U295" s="11"/>
      <c r="V295" s="11"/>
      <c r="W295" s="11"/>
      <c r="X295" s="11"/>
      <c r="Y295" s="11"/>
      <c r="Z295" s="11"/>
      <c r="AA295" s="11"/>
    </row>
    <row r="296" spans="1:27" hidden="1" outlineLevel="1" x14ac:dyDescent="0.25">
      <c r="A296" s="15" t="s">
        <v>1815</v>
      </c>
      <c r="B296" s="12" t="s">
        <v>1816</v>
      </c>
      <c r="C296" s="13" t="s">
        <v>1817</v>
      </c>
      <c r="D296" s="50"/>
      <c r="E296" s="15">
        <v>0</v>
      </c>
      <c r="F296" s="15">
        <v>1052.5</v>
      </c>
      <c r="G296" s="15">
        <v>3476.4</v>
      </c>
      <c r="H296" s="15">
        <v>459.05</v>
      </c>
      <c r="I296" s="15">
        <v>27.5</v>
      </c>
      <c r="J296" s="15">
        <v>1141.5</v>
      </c>
      <c r="K296" s="15">
        <v>0</v>
      </c>
      <c r="L296" s="15">
        <v>0</v>
      </c>
      <c r="M296" s="15">
        <v>464.25</v>
      </c>
      <c r="N296" s="15">
        <v>67.5</v>
      </c>
      <c r="O296" s="15">
        <v>0</v>
      </c>
      <c r="P296" s="15">
        <v>184.5</v>
      </c>
      <c r="Q296" s="50">
        <v>6873.2</v>
      </c>
      <c r="R296" s="11"/>
      <c r="S296" s="11"/>
      <c r="T296" s="11"/>
      <c r="U296" s="11"/>
      <c r="V296" s="11"/>
      <c r="W296" s="11"/>
      <c r="X296" s="11"/>
      <c r="Y296" s="11"/>
      <c r="Z296" s="11"/>
      <c r="AA296" s="11"/>
    </row>
    <row r="297" spans="1:27" hidden="1" outlineLevel="1" x14ac:dyDescent="0.25">
      <c r="A297" s="15" t="s">
        <v>1818</v>
      </c>
      <c r="B297" s="12" t="s">
        <v>1819</v>
      </c>
      <c r="C297" s="13" t="s">
        <v>1820</v>
      </c>
      <c r="D297" s="50"/>
      <c r="E297" s="15">
        <v>-4382.08</v>
      </c>
      <c r="F297" s="15">
        <v>-4382.08</v>
      </c>
      <c r="G297" s="15">
        <v>-4382.08</v>
      </c>
      <c r="H297" s="15">
        <v>-4382.08</v>
      </c>
      <c r="I297" s="15">
        <v>2392.92</v>
      </c>
      <c r="J297" s="15">
        <v>-3454.6800000000003</v>
      </c>
      <c r="K297" s="15">
        <v>9597.5</v>
      </c>
      <c r="L297" s="15">
        <v>9538.5</v>
      </c>
      <c r="M297" s="15">
        <v>9597.5</v>
      </c>
      <c r="N297" s="15">
        <v>12155.94</v>
      </c>
      <c r="O297" s="15">
        <v>9765.07</v>
      </c>
      <c r="P297" s="15">
        <v>9568</v>
      </c>
      <c r="Q297" s="50">
        <v>41632.43</v>
      </c>
      <c r="R297" s="11"/>
      <c r="S297" s="11"/>
      <c r="T297" s="11"/>
      <c r="U297" s="11"/>
      <c r="V297" s="11"/>
      <c r="W297" s="11"/>
      <c r="X297" s="11"/>
      <c r="Y297" s="11"/>
      <c r="Z297" s="11"/>
      <c r="AA297" s="11"/>
    </row>
    <row r="298" spans="1:27" hidden="1" outlineLevel="1" x14ac:dyDescent="0.25">
      <c r="A298" s="15" t="s">
        <v>1821</v>
      </c>
      <c r="B298" s="12" t="s">
        <v>1822</v>
      </c>
      <c r="C298" s="13" t="s">
        <v>1823</v>
      </c>
      <c r="D298" s="50"/>
      <c r="E298" s="15">
        <v>0</v>
      </c>
      <c r="F298" s="15">
        <v>1734.83</v>
      </c>
      <c r="G298" s="15">
        <v>1734.83</v>
      </c>
      <c r="H298" s="15">
        <v>8652.42</v>
      </c>
      <c r="I298" s="15">
        <v>9699.81</v>
      </c>
      <c r="J298" s="15">
        <v>9941.16</v>
      </c>
      <c r="K298" s="15">
        <v>9080.59</v>
      </c>
      <c r="L298" s="15">
        <v>9605.1</v>
      </c>
      <c r="M298" s="15">
        <v>9689.02</v>
      </c>
      <c r="N298" s="15">
        <v>15600.02</v>
      </c>
      <c r="O298" s="15">
        <v>68796.990000000005</v>
      </c>
      <c r="P298" s="15">
        <v>73287.92</v>
      </c>
      <c r="Q298" s="50">
        <v>217822.69</v>
      </c>
      <c r="R298" s="11"/>
      <c r="S298" s="11"/>
      <c r="T298" s="11"/>
      <c r="U298" s="11"/>
      <c r="V298" s="11"/>
      <c r="W298" s="11"/>
      <c r="X298" s="11"/>
      <c r="Y298" s="11"/>
      <c r="Z298" s="11"/>
      <c r="AA298" s="11"/>
    </row>
    <row r="299" spans="1:27" collapsed="1" x14ac:dyDescent="0.25">
      <c r="A299" s="58" t="s">
        <v>1824</v>
      </c>
      <c r="B299" s="29" t="s">
        <v>1825</v>
      </c>
      <c r="C299" s="26"/>
      <c r="D299" s="58"/>
      <c r="E299" s="58">
        <v>2511187.37</v>
      </c>
      <c r="F299" s="58">
        <v>2354090.9700000002</v>
      </c>
      <c r="G299" s="58">
        <v>2570813.0300000007</v>
      </c>
      <c r="H299" s="58">
        <v>2450885.3199999998</v>
      </c>
      <c r="I299" s="58">
        <v>2688831.8299999991</v>
      </c>
      <c r="J299" s="58">
        <v>2568359.1900000004</v>
      </c>
      <c r="K299" s="58">
        <v>2472788.1799999997</v>
      </c>
      <c r="L299" s="58">
        <v>2566573.0800000005</v>
      </c>
      <c r="M299" s="58">
        <v>2400565.04</v>
      </c>
      <c r="N299" s="58">
        <v>2527441.5200000005</v>
      </c>
      <c r="O299" s="58">
        <v>2517968.59</v>
      </c>
      <c r="P299" s="58">
        <v>2294286.64</v>
      </c>
      <c r="Q299" s="58">
        <v>29923790.760000002</v>
      </c>
      <c r="R299" s="11"/>
      <c r="S299" s="11"/>
      <c r="T299" s="11"/>
      <c r="U299" s="11"/>
      <c r="V299" s="11"/>
      <c r="W299" s="11"/>
      <c r="X299" s="11"/>
      <c r="Y299" s="11"/>
      <c r="Z299" s="11"/>
      <c r="AA299" s="11"/>
    </row>
    <row r="300" spans="1:27" x14ac:dyDescent="0.25">
      <c r="A300" s="62" t="s">
        <v>1826</v>
      </c>
      <c r="B300" s="29" t="s">
        <v>1827</v>
      </c>
      <c r="C300" s="26"/>
      <c r="D300" s="62"/>
      <c r="E300" s="62">
        <v>0</v>
      </c>
      <c r="F300" s="62">
        <v>0</v>
      </c>
      <c r="G300" s="62">
        <v>0</v>
      </c>
      <c r="H300" s="62">
        <v>0</v>
      </c>
      <c r="I300" s="62">
        <v>0</v>
      </c>
      <c r="J300" s="62">
        <v>0</v>
      </c>
      <c r="K300" s="62">
        <v>0</v>
      </c>
      <c r="L300" s="62">
        <v>0</v>
      </c>
      <c r="M300" s="62">
        <v>0</v>
      </c>
      <c r="N300" s="62">
        <v>0</v>
      </c>
      <c r="O300" s="62">
        <v>0</v>
      </c>
      <c r="P300" s="62">
        <v>0</v>
      </c>
      <c r="Q300" s="62">
        <v>0</v>
      </c>
      <c r="R300" s="11"/>
      <c r="S300" s="11"/>
      <c r="T300" s="11"/>
      <c r="U300" s="11"/>
      <c r="V300" s="11"/>
      <c r="W300" s="11"/>
      <c r="X300" s="11"/>
      <c r="Y300" s="11"/>
      <c r="Z300" s="11"/>
      <c r="AA300" s="11"/>
    </row>
    <row r="301" spans="1:27" hidden="1" outlineLevel="1" x14ac:dyDescent="0.25">
      <c r="A301" s="15" t="s">
        <v>1828</v>
      </c>
      <c r="B301" s="12" t="s">
        <v>1829</v>
      </c>
      <c r="C301" s="13" t="s">
        <v>1830</v>
      </c>
      <c r="D301" s="50"/>
      <c r="E301" s="15">
        <v>39779.82</v>
      </c>
      <c r="F301" s="15">
        <v>39577.660000000003</v>
      </c>
      <c r="G301" s="15">
        <v>38924.75</v>
      </c>
      <c r="H301" s="15">
        <v>38306.32</v>
      </c>
      <c r="I301" s="15">
        <v>37806.81</v>
      </c>
      <c r="J301" s="15">
        <v>43711.53</v>
      </c>
      <c r="K301" s="15">
        <v>38154.6</v>
      </c>
      <c r="L301" s="15">
        <v>38154.6</v>
      </c>
      <c r="M301" s="15">
        <v>40149.590000000004</v>
      </c>
      <c r="N301" s="15">
        <v>39240.61</v>
      </c>
      <c r="O301" s="15">
        <v>41426.730000000003</v>
      </c>
      <c r="P301" s="15">
        <v>42096.9</v>
      </c>
      <c r="Q301" s="50">
        <v>477329.91999999998</v>
      </c>
      <c r="R301" s="11"/>
      <c r="S301" s="11"/>
      <c r="T301" s="11"/>
      <c r="U301" s="11"/>
      <c r="V301" s="11"/>
      <c r="W301" s="11"/>
      <c r="X301" s="11"/>
      <c r="Y301" s="11"/>
      <c r="Z301" s="11"/>
      <c r="AA301" s="11"/>
    </row>
    <row r="302" spans="1:27" hidden="1" outlineLevel="1" x14ac:dyDescent="0.25">
      <c r="A302" s="15" t="s">
        <v>1831</v>
      </c>
      <c r="B302" s="12" t="s">
        <v>1832</v>
      </c>
      <c r="C302" s="13" t="s">
        <v>324</v>
      </c>
      <c r="D302" s="50"/>
      <c r="E302" s="15">
        <v>951358.82000000007</v>
      </c>
      <c r="F302" s="15">
        <v>969191.71</v>
      </c>
      <c r="G302" s="15">
        <v>999622.15</v>
      </c>
      <c r="H302" s="15">
        <v>976473.99</v>
      </c>
      <c r="I302" s="15">
        <v>983329.06</v>
      </c>
      <c r="J302" s="15">
        <v>941448.01</v>
      </c>
      <c r="K302" s="15">
        <v>950645.87</v>
      </c>
      <c r="L302" s="15">
        <v>926342.02</v>
      </c>
      <c r="M302" s="15">
        <v>915136.81</v>
      </c>
      <c r="N302" s="15">
        <v>983414.84</v>
      </c>
      <c r="O302" s="15">
        <v>1010856.58</v>
      </c>
      <c r="P302" s="15">
        <v>1011190.6</v>
      </c>
      <c r="Q302" s="50">
        <v>11619010.459999999</v>
      </c>
      <c r="R302" s="11"/>
      <c r="S302" s="11"/>
      <c r="T302" s="11"/>
      <c r="U302" s="11"/>
      <c r="V302" s="11"/>
      <c r="W302" s="11"/>
      <c r="X302" s="11"/>
      <c r="Y302" s="11"/>
      <c r="Z302" s="11"/>
      <c r="AA302" s="11"/>
    </row>
    <row r="303" spans="1:27" hidden="1" outlineLevel="1" x14ac:dyDescent="0.25">
      <c r="A303" s="15" t="s">
        <v>1833</v>
      </c>
      <c r="B303" s="12" t="s">
        <v>1834</v>
      </c>
      <c r="C303" s="13" t="s">
        <v>1835</v>
      </c>
      <c r="D303" s="50"/>
      <c r="E303" s="15">
        <v>1248.1000000000001</v>
      </c>
      <c r="F303" s="15">
        <v>1248.1000000000001</v>
      </c>
      <c r="G303" s="15">
        <v>1248.1000000000001</v>
      </c>
      <c r="H303" s="15">
        <v>1248.1000000000001</v>
      </c>
      <c r="I303" s="15">
        <v>254581.46</v>
      </c>
      <c r="J303" s="15">
        <v>32914.69</v>
      </c>
      <c r="K303" s="15">
        <v>32914.770000000004</v>
      </c>
      <c r="L303" s="15">
        <v>32914.770000000004</v>
      </c>
      <c r="M303" s="15">
        <v>1248.1000000000001</v>
      </c>
      <c r="N303" s="15">
        <v>1248.1000000000001</v>
      </c>
      <c r="O303" s="15">
        <v>1248.1000000000001</v>
      </c>
      <c r="P303" s="15">
        <v>1248.1000000000001</v>
      </c>
      <c r="Q303" s="50">
        <v>363310.48999999987</v>
      </c>
      <c r="R303" s="11"/>
      <c r="S303" s="11"/>
      <c r="T303" s="11"/>
      <c r="U303" s="11"/>
      <c r="V303" s="11"/>
      <c r="W303" s="11"/>
      <c r="X303" s="11"/>
      <c r="Y303" s="11"/>
      <c r="Z303" s="11"/>
      <c r="AA303" s="11"/>
    </row>
    <row r="304" spans="1:27" hidden="1" outlineLevel="1" x14ac:dyDescent="0.25">
      <c r="A304" s="15" t="s">
        <v>1836</v>
      </c>
      <c r="B304" s="12" t="s">
        <v>1837</v>
      </c>
      <c r="C304" s="13" t="s">
        <v>1838</v>
      </c>
      <c r="D304" s="50"/>
      <c r="E304" s="15">
        <v>745.96</v>
      </c>
      <c r="F304" s="15">
        <v>745.96</v>
      </c>
      <c r="G304" s="15">
        <v>745.96</v>
      </c>
      <c r="H304" s="15">
        <v>745.96</v>
      </c>
      <c r="I304" s="15">
        <v>745.96</v>
      </c>
      <c r="J304" s="15">
        <v>746.1</v>
      </c>
      <c r="K304" s="15">
        <v>745.96</v>
      </c>
      <c r="L304" s="15">
        <v>745.96</v>
      </c>
      <c r="M304" s="15">
        <v>745.96</v>
      </c>
      <c r="N304" s="15">
        <v>745.96</v>
      </c>
      <c r="O304" s="15">
        <v>745.96</v>
      </c>
      <c r="P304" s="15">
        <v>745.96</v>
      </c>
      <c r="Q304" s="50">
        <v>8951.66</v>
      </c>
      <c r="R304" s="11"/>
      <c r="S304" s="11"/>
      <c r="T304" s="11"/>
      <c r="U304" s="11"/>
      <c r="V304" s="11"/>
      <c r="W304" s="11"/>
      <c r="X304" s="11"/>
      <c r="Y304" s="11"/>
      <c r="Z304" s="11"/>
      <c r="AA304" s="11"/>
    </row>
    <row r="305" spans="1:27" hidden="1" outlineLevel="1" x14ac:dyDescent="0.25">
      <c r="A305" s="15" t="s">
        <v>1839</v>
      </c>
      <c r="B305" s="12" t="s">
        <v>1840</v>
      </c>
      <c r="C305" s="13" t="s">
        <v>1841</v>
      </c>
      <c r="D305" s="50"/>
      <c r="E305" s="15">
        <v>31894.66</v>
      </c>
      <c r="F305" s="15">
        <v>31438.68</v>
      </c>
      <c r="G305" s="15">
        <v>31666.670000000002</v>
      </c>
      <c r="H305" s="15">
        <v>31666.670000000002</v>
      </c>
      <c r="I305" s="15">
        <v>-221666.69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50">
        <v>-95000.01</v>
      </c>
      <c r="R305" s="11"/>
      <c r="S305" s="11"/>
      <c r="T305" s="11"/>
      <c r="U305" s="11"/>
      <c r="V305" s="11"/>
      <c r="W305" s="11"/>
      <c r="X305" s="11"/>
      <c r="Y305" s="11"/>
      <c r="Z305" s="11"/>
      <c r="AA305" s="11"/>
    </row>
    <row r="306" spans="1:27" hidden="1" outlineLevel="1" x14ac:dyDescent="0.25">
      <c r="A306" s="15" t="s">
        <v>1842</v>
      </c>
      <c r="B306" s="12" t="s">
        <v>1843</v>
      </c>
      <c r="C306" s="13" t="s">
        <v>1844</v>
      </c>
      <c r="D306" s="50"/>
      <c r="E306" s="15">
        <v>442.5</v>
      </c>
      <c r="F306" s="15">
        <v>442.5</v>
      </c>
      <c r="G306" s="15">
        <v>442.5</v>
      </c>
      <c r="H306" s="15">
        <v>442.5</v>
      </c>
      <c r="I306" s="15">
        <v>7719.22</v>
      </c>
      <c r="J306" s="15">
        <v>1352.09</v>
      </c>
      <c r="K306" s="15">
        <v>1352.09</v>
      </c>
      <c r="L306" s="15">
        <v>1352.09</v>
      </c>
      <c r="M306" s="15">
        <v>0</v>
      </c>
      <c r="N306" s="15">
        <v>0</v>
      </c>
      <c r="O306" s="15">
        <v>0</v>
      </c>
      <c r="P306" s="15">
        <v>0</v>
      </c>
      <c r="Q306" s="50">
        <v>13545.490000000002</v>
      </c>
      <c r="R306" s="11"/>
      <c r="S306" s="11"/>
      <c r="T306" s="11"/>
      <c r="U306" s="11"/>
      <c r="V306" s="11"/>
      <c r="W306" s="11"/>
      <c r="X306" s="11"/>
      <c r="Y306" s="11"/>
      <c r="Z306" s="11"/>
      <c r="AA306" s="11"/>
    </row>
    <row r="307" spans="1:27" hidden="1" outlineLevel="1" x14ac:dyDescent="0.25">
      <c r="A307" s="15" t="s">
        <v>1845</v>
      </c>
      <c r="B307" s="12" t="s">
        <v>1846</v>
      </c>
      <c r="C307" s="13" t="s">
        <v>1847</v>
      </c>
      <c r="D307" s="50"/>
      <c r="E307" s="15">
        <v>125626.47</v>
      </c>
      <c r="F307" s="15">
        <v>125814.03</v>
      </c>
      <c r="G307" s="15">
        <v>126614.61</v>
      </c>
      <c r="H307" s="15">
        <v>122707.5</v>
      </c>
      <c r="I307" s="15">
        <v>121585.05</v>
      </c>
      <c r="J307" s="15">
        <v>132174.82</v>
      </c>
      <c r="K307" s="15">
        <v>118681.86</v>
      </c>
      <c r="L307" s="15">
        <v>117578.40000000001</v>
      </c>
      <c r="M307" s="15">
        <v>123205.22</v>
      </c>
      <c r="N307" s="15">
        <v>118050.85</v>
      </c>
      <c r="O307" s="15">
        <v>132822.89000000001</v>
      </c>
      <c r="P307" s="15">
        <v>123184.58</v>
      </c>
      <c r="Q307" s="50">
        <v>1488046.28</v>
      </c>
      <c r="R307" s="11"/>
      <c r="S307" s="11"/>
      <c r="T307" s="11"/>
      <c r="U307" s="11"/>
      <c r="V307" s="11"/>
      <c r="W307" s="11"/>
      <c r="X307" s="11"/>
      <c r="Y307" s="11"/>
      <c r="Z307" s="11"/>
      <c r="AA307" s="11"/>
    </row>
    <row r="308" spans="1:27" hidden="1" outlineLevel="1" x14ac:dyDescent="0.25">
      <c r="A308" s="15" t="s">
        <v>1848</v>
      </c>
      <c r="B308" s="12" t="s">
        <v>1849</v>
      </c>
      <c r="C308" s="13" t="s">
        <v>1850</v>
      </c>
      <c r="D308" s="50"/>
      <c r="E308" s="15">
        <v>18922.02</v>
      </c>
      <c r="F308" s="15">
        <v>17066.28</v>
      </c>
      <c r="G308" s="15">
        <v>15823.66</v>
      </c>
      <c r="H308" s="15">
        <v>15712.06</v>
      </c>
      <c r="I308" s="15">
        <v>22820.05</v>
      </c>
      <c r="J308" s="15">
        <v>18109.29</v>
      </c>
      <c r="K308" s="15">
        <v>18070.89</v>
      </c>
      <c r="L308" s="15">
        <v>30145.18</v>
      </c>
      <c r="M308" s="15">
        <v>18985.04</v>
      </c>
      <c r="N308" s="15">
        <v>16932.77</v>
      </c>
      <c r="O308" s="15">
        <v>16360.86</v>
      </c>
      <c r="P308" s="15">
        <v>16193.130000000001</v>
      </c>
      <c r="Q308" s="50">
        <v>225141.23</v>
      </c>
      <c r="R308" s="11"/>
      <c r="S308" s="11"/>
      <c r="T308" s="11"/>
      <c r="U308" s="11"/>
      <c r="V308" s="11"/>
      <c r="W308" s="11"/>
      <c r="X308" s="11"/>
      <c r="Y308" s="11"/>
      <c r="Z308" s="11"/>
      <c r="AA308" s="11"/>
    </row>
    <row r="309" spans="1:27" hidden="1" outlineLevel="1" x14ac:dyDescent="0.25">
      <c r="A309" s="15" t="s">
        <v>1851</v>
      </c>
      <c r="B309" s="12" t="s">
        <v>1852</v>
      </c>
      <c r="C309" s="13" t="s">
        <v>326</v>
      </c>
      <c r="D309" s="50"/>
      <c r="E309" s="15">
        <v>1101.2</v>
      </c>
      <c r="F309" s="15">
        <v>1088.74</v>
      </c>
      <c r="G309" s="15">
        <v>4212.3999999999996</v>
      </c>
      <c r="H309" s="15">
        <v>1253.6400000000001</v>
      </c>
      <c r="I309" s="15">
        <v>1253.6400000000001</v>
      </c>
      <c r="J309" s="15">
        <v>1767.43</v>
      </c>
      <c r="K309" s="15">
        <v>1357.98</v>
      </c>
      <c r="L309" s="15">
        <v>1357.98</v>
      </c>
      <c r="M309" s="15">
        <v>1357.98</v>
      </c>
      <c r="N309" s="15">
        <v>1357.98</v>
      </c>
      <c r="O309" s="15">
        <v>16353.77</v>
      </c>
      <c r="P309" s="15">
        <v>4116.45</v>
      </c>
      <c r="Q309" s="50">
        <v>36579.19</v>
      </c>
      <c r="R309" s="11"/>
      <c r="S309" s="11"/>
      <c r="T309" s="11"/>
      <c r="U309" s="11"/>
      <c r="V309" s="11"/>
      <c r="W309" s="11"/>
      <c r="X309" s="11"/>
      <c r="Y309" s="11"/>
      <c r="Z309" s="11"/>
      <c r="AA309" s="11"/>
    </row>
    <row r="310" spans="1:27" hidden="1" outlineLevel="1" x14ac:dyDescent="0.25">
      <c r="A310" s="15" t="s">
        <v>1853</v>
      </c>
      <c r="B310" s="12" t="s">
        <v>1854</v>
      </c>
      <c r="C310" s="13" t="s">
        <v>327</v>
      </c>
      <c r="D310" s="50"/>
      <c r="E310" s="15">
        <v>25155.510000000002</v>
      </c>
      <c r="F310" s="15">
        <v>24158.37</v>
      </c>
      <c r="G310" s="15">
        <v>23393.13</v>
      </c>
      <c r="H310" s="15">
        <v>23279.48</v>
      </c>
      <c r="I310" s="15">
        <v>23165.96</v>
      </c>
      <c r="J310" s="15">
        <v>22880.89</v>
      </c>
      <c r="K310" s="15">
        <v>22560.09</v>
      </c>
      <c r="L310" s="15">
        <v>22357.97</v>
      </c>
      <c r="M310" s="15">
        <v>22357.97</v>
      </c>
      <c r="N310" s="15">
        <v>22091.14</v>
      </c>
      <c r="O310" s="15">
        <v>21666.510000000002</v>
      </c>
      <c r="P310" s="15">
        <v>21508.670000000002</v>
      </c>
      <c r="Q310" s="50">
        <v>274575.69000000006</v>
      </c>
      <c r="R310" s="11"/>
      <c r="S310" s="11"/>
      <c r="T310" s="11"/>
      <c r="U310" s="11"/>
      <c r="V310" s="11"/>
      <c r="W310" s="11"/>
      <c r="X310" s="11"/>
      <c r="Y310" s="11"/>
      <c r="Z310" s="11"/>
      <c r="AA310" s="11"/>
    </row>
    <row r="311" spans="1:27" hidden="1" outlineLevel="1" x14ac:dyDescent="0.25">
      <c r="A311" s="15" t="s">
        <v>1855</v>
      </c>
      <c r="B311" s="12" t="s">
        <v>1856</v>
      </c>
      <c r="C311" s="13" t="s">
        <v>328</v>
      </c>
      <c r="D311" s="50"/>
      <c r="E311" s="15">
        <v>185</v>
      </c>
      <c r="F311" s="15">
        <v>176</v>
      </c>
      <c r="G311" s="15">
        <v>175</v>
      </c>
      <c r="H311" s="15">
        <v>174</v>
      </c>
      <c r="I311" s="15">
        <v>174</v>
      </c>
      <c r="J311" s="15">
        <v>174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  <c r="Q311" s="50">
        <v>1058</v>
      </c>
      <c r="R311" s="11"/>
      <c r="S311" s="11"/>
      <c r="T311" s="11"/>
      <c r="U311" s="11"/>
      <c r="V311" s="11"/>
      <c r="W311" s="11"/>
      <c r="X311" s="11"/>
      <c r="Y311" s="11"/>
      <c r="Z311" s="11"/>
      <c r="AA311" s="11"/>
    </row>
    <row r="312" spans="1:27" hidden="1" outlineLevel="1" x14ac:dyDescent="0.25">
      <c r="A312" s="15" t="s">
        <v>1857</v>
      </c>
      <c r="B312" s="12" t="s">
        <v>1858</v>
      </c>
      <c r="C312" s="13" t="s">
        <v>1859</v>
      </c>
      <c r="D312" s="50"/>
      <c r="E312" s="15">
        <v>264.76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50">
        <v>264.76</v>
      </c>
      <c r="R312" s="11"/>
      <c r="S312" s="11"/>
      <c r="T312" s="11"/>
      <c r="U312" s="11"/>
      <c r="V312" s="11"/>
      <c r="W312" s="11"/>
      <c r="X312" s="11"/>
      <c r="Y312" s="11"/>
      <c r="Z312" s="11"/>
      <c r="AA312" s="11"/>
    </row>
    <row r="313" spans="1:27" hidden="1" outlineLevel="1" x14ac:dyDescent="0.25">
      <c r="A313" s="15" t="s">
        <v>1860</v>
      </c>
      <c r="B313" s="12" t="s">
        <v>1861</v>
      </c>
      <c r="C313" s="13" t="s">
        <v>279</v>
      </c>
      <c r="D313" s="50"/>
      <c r="E313" s="15">
        <v>161876.15</v>
      </c>
      <c r="F313" s="15">
        <v>161876.15</v>
      </c>
      <c r="G313" s="15">
        <v>161874.80000000002</v>
      </c>
      <c r="H313" s="15">
        <v>161876</v>
      </c>
      <c r="I313" s="15">
        <v>161876</v>
      </c>
      <c r="J313" s="15">
        <v>27707.21</v>
      </c>
      <c r="K313" s="15">
        <v>139451</v>
      </c>
      <c r="L313" s="15">
        <v>139451</v>
      </c>
      <c r="M313" s="15">
        <v>139451</v>
      </c>
      <c r="N313" s="15">
        <v>139451</v>
      </c>
      <c r="O313" s="15">
        <v>139451</v>
      </c>
      <c r="P313" s="15">
        <v>139451</v>
      </c>
      <c r="Q313" s="50">
        <v>1673792.31</v>
      </c>
      <c r="R313" s="11"/>
      <c r="S313" s="11"/>
      <c r="T313" s="11"/>
      <c r="U313" s="11"/>
      <c r="V313" s="11"/>
      <c r="W313" s="11"/>
      <c r="X313" s="11"/>
      <c r="Y313" s="11"/>
      <c r="Z313" s="11"/>
      <c r="AA313" s="11"/>
    </row>
    <row r="314" spans="1:27" collapsed="1" x14ac:dyDescent="0.25">
      <c r="A314" s="62" t="s">
        <v>1862</v>
      </c>
      <c r="B314" s="29" t="s">
        <v>1863</v>
      </c>
      <c r="C314" s="26"/>
      <c r="D314" s="62"/>
      <c r="E314" s="62">
        <v>1358600.97</v>
      </c>
      <c r="F314" s="62">
        <v>1372824.1800000002</v>
      </c>
      <c r="G314" s="62">
        <v>1404743.73</v>
      </c>
      <c r="H314" s="62">
        <v>1373886.2200000002</v>
      </c>
      <c r="I314" s="62">
        <v>1393390.52</v>
      </c>
      <c r="J314" s="62">
        <v>1222986.0599999998</v>
      </c>
      <c r="K314" s="62">
        <v>1323935.1099999999</v>
      </c>
      <c r="L314" s="62">
        <v>1310399.97</v>
      </c>
      <c r="M314" s="62">
        <v>1262637.6700000002</v>
      </c>
      <c r="N314" s="62">
        <v>1322533.2500000002</v>
      </c>
      <c r="O314" s="62">
        <v>1380932.4000000001</v>
      </c>
      <c r="P314" s="62">
        <v>1359735.39</v>
      </c>
      <c r="Q314" s="62">
        <v>16086605.470000003</v>
      </c>
      <c r="R314" s="11"/>
      <c r="S314" s="11"/>
      <c r="T314" s="11"/>
      <c r="U314" s="11"/>
      <c r="V314" s="11"/>
      <c r="W314" s="11"/>
      <c r="X314" s="11"/>
      <c r="Y314" s="11"/>
      <c r="Z314" s="11"/>
      <c r="AA314" s="11"/>
    </row>
    <row r="315" spans="1:27" hidden="1" outlineLevel="1" x14ac:dyDescent="0.25">
      <c r="A315" s="15" t="s">
        <v>1864</v>
      </c>
      <c r="B315" s="12" t="s">
        <v>1865</v>
      </c>
      <c r="C315" s="13" t="s">
        <v>1866</v>
      </c>
      <c r="D315" s="50"/>
      <c r="E315" s="15">
        <v>37807.879999999997</v>
      </c>
      <c r="F315" s="15">
        <v>42085.63</v>
      </c>
      <c r="G315" s="15">
        <v>14710.41</v>
      </c>
      <c r="H315" s="15">
        <v>41953.43</v>
      </c>
      <c r="I315" s="15">
        <v>-3225.62</v>
      </c>
      <c r="J315" s="15">
        <v>15773.720000000001</v>
      </c>
      <c r="K315" s="15">
        <v>8132.14</v>
      </c>
      <c r="L315" s="15">
        <v>37834.04</v>
      </c>
      <c r="M315" s="15">
        <v>51204.01</v>
      </c>
      <c r="N315" s="15">
        <v>46142.07</v>
      </c>
      <c r="O315" s="15">
        <v>36467.96</v>
      </c>
      <c r="P315" s="15">
        <v>36053.97</v>
      </c>
      <c r="Q315" s="50">
        <v>364939.64</v>
      </c>
      <c r="R315" s="11"/>
      <c r="S315" s="11"/>
      <c r="T315" s="11"/>
      <c r="U315" s="11"/>
      <c r="V315" s="11"/>
      <c r="W315" s="11"/>
      <c r="X315" s="11"/>
      <c r="Y315" s="11"/>
      <c r="Z315" s="11"/>
      <c r="AA315" s="11"/>
    </row>
    <row r="316" spans="1:27" hidden="1" outlineLevel="1" x14ac:dyDescent="0.25">
      <c r="A316" s="15" t="s">
        <v>1867</v>
      </c>
      <c r="B316" s="12" t="s">
        <v>1868</v>
      </c>
      <c r="C316" s="13" t="s">
        <v>1869</v>
      </c>
      <c r="D316" s="50"/>
      <c r="E316" s="15">
        <v>41390.03</v>
      </c>
      <c r="F316" s="15">
        <v>72337.820000000007</v>
      </c>
      <c r="G316" s="15">
        <v>45270.92</v>
      </c>
      <c r="H316" s="15">
        <v>96672.52</v>
      </c>
      <c r="I316" s="15">
        <v>44881.66</v>
      </c>
      <c r="J316" s="15">
        <v>73465.78</v>
      </c>
      <c r="K316" s="15">
        <v>52276.37</v>
      </c>
      <c r="L316" s="15">
        <v>53392.19</v>
      </c>
      <c r="M316" s="15">
        <v>40796.559999999998</v>
      </c>
      <c r="N316" s="15">
        <v>62764.56</v>
      </c>
      <c r="O316" s="15">
        <v>52808.99</v>
      </c>
      <c r="P316" s="15">
        <v>56162.630000000005</v>
      </c>
      <c r="Q316" s="50">
        <v>692220.03</v>
      </c>
      <c r="R316" s="11"/>
      <c r="S316" s="11"/>
      <c r="T316" s="11"/>
      <c r="U316" s="11"/>
      <c r="V316" s="11"/>
      <c r="W316" s="11"/>
      <c r="X316" s="11"/>
      <c r="Y316" s="11"/>
      <c r="Z316" s="11"/>
      <c r="AA316" s="11"/>
    </row>
    <row r="317" spans="1:27" hidden="1" outlineLevel="1" x14ac:dyDescent="0.25">
      <c r="A317" s="15" t="s">
        <v>1870</v>
      </c>
      <c r="B317" s="12" t="s">
        <v>1871</v>
      </c>
      <c r="C317" s="13" t="s">
        <v>1872</v>
      </c>
      <c r="D317" s="50"/>
      <c r="E317" s="15">
        <v>0</v>
      </c>
      <c r="F317" s="15">
        <v>0</v>
      </c>
      <c r="G317" s="15">
        <v>0</v>
      </c>
      <c r="H317" s="15">
        <v>2565.5</v>
      </c>
      <c r="I317" s="15">
        <v>-2565.5</v>
      </c>
      <c r="J317" s="15">
        <v>0</v>
      </c>
      <c r="K317" s="15">
        <v>0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50">
        <v>0</v>
      </c>
      <c r="R317" s="11"/>
      <c r="S317" s="11"/>
      <c r="T317" s="11"/>
      <c r="U317" s="11"/>
      <c r="V317" s="11"/>
      <c r="W317" s="11"/>
      <c r="X317" s="11"/>
      <c r="Y317" s="11"/>
      <c r="Z317" s="11"/>
      <c r="AA317" s="11"/>
    </row>
    <row r="318" spans="1:27" hidden="1" outlineLevel="1" x14ac:dyDescent="0.25">
      <c r="A318" s="15" t="s">
        <v>1873</v>
      </c>
      <c r="B318" s="12" t="s">
        <v>1874</v>
      </c>
      <c r="C318" s="13" t="s">
        <v>1875</v>
      </c>
      <c r="D318" s="50"/>
      <c r="E318" s="15">
        <v>72816.009999999995</v>
      </c>
      <c r="F318" s="15">
        <v>114813.83</v>
      </c>
      <c r="G318" s="15">
        <v>110998.36</v>
      </c>
      <c r="H318" s="15">
        <v>104588.62</v>
      </c>
      <c r="I318" s="15">
        <v>106726.57</v>
      </c>
      <c r="J318" s="15">
        <v>154555.51</v>
      </c>
      <c r="K318" s="15">
        <v>89153.64</v>
      </c>
      <c r="L318" s="15">
        <v>168500.79</v>
      </c>
      <c r="M318" s="15">
        <v>92454.21</v>
      </c>
      <c r="N318" s="15">
        <v>101329.84</v>
      </c>
      <c r="O318" s="15">
        <v>112184.04000000001</v>
      </c>
      <c r="P318" s="15">
        <v>90240.040000000008</v>
      </c>
      <c r="Q318" s="50">
        <v>1318361.46</v>
      </c>
      <c r="R318" s="11"/>
      <c r="S318" s="11"/>
      <c r="T318" s="11"/>
      <c r="U318" s="11"/>
      <c r="V318" s="11"/>
      <c r="W318" s="11"/>
      <c r="X318" s="11"/>
      <c r="Y318" s="11"/>
      <c r="Z318" s="11"/>
      <c r="AA318" s="11"/>
    </row>
    <row r="319" spans="1:27" hidden="1" outlineLevel="1" x14ac:dyDescent="0.25">
      <c r="A319" s="15" t="s">
        <v>1876</v>
      </c>
      <c r="B319" s="12" t="s">
        <v>1877</v>
      </c>
      <c r="C319" s="13" t="s">
        <v>1878</v>
      </c>
      <c r="D319" s="50"/>
      <c r="E319" s="15">
        <v>15349.380000000001</v>
      </c>
      <c r="F319" s="15">
        <v>13780.6</v>
      </c>
      <c r="G319" s="15">
        <v>17372.310000000001</v>
      </c>
      <c r="H319" s="15">
        <v>15581.67</v>
      </c>
      <c r="I319" s="15">
        <v>21842.920000000002</v>
      </c>
      <c r="J319" s="15">
        <v>18242.650000000001</v>
      </c>
      <c r="K319" s="15">
        <v>21624.52</v>
      </c>
      <c r="L319" s="15">
        <v>19956.04</v>
      </c>
      <c r="M319" s="15">
        <v>16765.3</v>
      </c>
      <c r="N319" s="15">
        <v>18300.78</v>
      </c>
      <c r="O319" s="15">
        <v>11373.95</v>
      </c>
      <c r="P319" s="15">
        <v>14008.86</v>
      </c>
      <c r="Q319" s="50">
        <v>204198.97999999998</v>
      </c>
      <c r="R319" s="11"/>
      <c r="S319" s="11"/>
      <c r="T319" s="11"/>
      <c r="U319" s="11"/>
      <c r="V319" s="11"/>
      <c r="W319" s="11"/>
      <c r="X319" s="11"/>
      <c r="Y319" s="11"/>
      <c r="Z319" s="11"/>
      <c r="AA319" s="11"/>
    </row>
    <row r="320" spans="1:27" hidden="1" outlineLevel="1" x14ac:dyDescent="0.25">
      <c r="A320" s="15" t="s">
        <v>1879</v>
      </c>
      <c r="B320" s="12" t="s">
        <v>1880</v>
      </c>
      <c r="C320" s="13" t="s">
        <v>1881</v>
      </c>
      <c r="D320" s="50"/>
      <c r="E320" s="15">
        <v>2888.69</v>
      </c>
      <c r="F320" s="15">
        <v>6860.34</v>
      </c>
      <c r="G320" s="15">
        <v>233.94</v>
      </c>
      <c r="H320" s="15">
        <v>1979.19</v>
      </c>
      <c r="I320" s="15">
        <v>6003.13</v>
      </c>
      <c r="J320" s="15">
        <v>6659.89</v>
      </c>
      <c r="K320" s="15">
        <v>1223.24</v>
      </c>
      <c r="L320" s="15">
        <v>2167.79</v>
      </c>
      <c r="M320" s="15">
        <v>-3260.4900000000002</v>
      </c>
      <c r="N320" s="15">
        <v>3603.06</v>
      </c>
      <c r="O320" s="15">
        <v>6199.42</v>
      </c>
      <c r="P320" s="15">
        <v>795.45</v>
      </c>
      <c r="Q320" s="50">
        <v>35353.65</v>
      </c>
      <c r="R320" s="11"/>
      <c r="S320" s="11"/>
      <c r="T320" s="11"/>
      <c r="U320" s="11"/>
      <c r="V320" s="11"/>
      <c r="W320" s="11"/>
      <c r="X320" s="11"/>
      <c r="Y320" s="11"/>
      <c r="Z320" s="11"/>
      <c r="AA320" s="11"/>
    </row>
    <row r="321" spans="1:27" hidden="1" outlineLevel="1" x14ac:dyDescent="0.25">
      <c r="A321" s="15" t="s">
        <v>1882</v>
      </c>
      <c r="B321" s="12" t="s">
        <v>1883</v>
      </c>
      <c r="C321" s="13" t="s">
        <v>1884</v>
      </c>
      <c r="D321" s="50"/>
      <c r="E321" s="15">
        <v>5260.4800000000005</v>
      </c>
      <c r="F321" s="15">
        <v>0</v>
      </c>
      <c r="G321" s="15">
        <v>5277.33</v>
      </c>
      <c r="H321" s="15">
        <v>0</v>
      </c>
      <c r="I321" s="15">
        <v>0</v>
      </c>
      <c r="J321" s="15">
        <v>5303.39</v>
      </c>
      <c r="K321" s="15">
        <v>1759.1100000000001</v>
      </c>
      <c r="L321" s="15">
        <v>1759.1100000000001</v>
      </c>
      <c r="M321" s="15">
        <v>1853.0900000000001</v>
      </c>
      <c r="N321" s="15">
        <v>1759.1100000000001</v>
      </c>
      <c r="O321" s="15">
        <v>2627.06</v>
      </c>
      <c r="P321" s="15">
        <v>1847.06</v>
      </c>
      <c r="Q321" s="50">
        <v>27445.740000000005</v>
      </c>
      <c r="R321" s="11"/>
      <c r="S321" s="11"/>
      <c r="T321" s="11"/>
      <c r="U321" s="11"/>
      <c r="V321" s="11"/>
      <c r="W321" s="11"/>
      <c r="X321" s="11"/>
      <c r="Y321" s="11"/>
      <c r="Z321" s="11"/>
      <c r="AA321" s="11"/>
    </row>
    <row r="322" spans="1:27" hidden="1" outlineLevel="1" x14ac:dyDescent="0.25">
      <c r="A322" s="15" t="s">
        <v>1885</v>
      </c>
      <c r="B322" s="12" t="s">
        <v>1886</v>
      </c>
      <c r="C322" s="13" t="s">
        <v>1887</v>
      </c>
      <c r="D322" s="50"/>
      <c r="E322" s="15">
        <v>7253.6900000000005</v>
      </c>
      <c r="F322" s="15">
        <v>640.65</v>
      </c>
      <c r="G322" s="15">
        <v>2869.4700000000003</v>
      </c>
      <c r="H322" s="15">
        <v>3422.1800000000003</v>
      </c>
      <c r="I322" s="15">
        <v>1475.15</v>
      </c>
      <c r="J322" s="15">
        <v>24.97</v>
      </c>
      <c r="K322" s="15">
        <v>0</v>
      </c>
      <c r="L322" s="15">
        <v>350.02</v>
      </c>
      <c r="M322" s="15">
        <v>524.76</v>
      </c>
      <c r="N322" s="15">
        <v>617.28</v>
      </c>
      <c r="O322" s="15">
        <v>0</v>
      </c>
      <c r="P322" s="15">
        <v>316.75</v>
      </c>
      <c r="Q322" s="50">
        <v>17494.919999999998</v>
      </c>
      <c r="R322" s="11"/>
      <c r="S322" s="11"/>
      <c r="T322" s="11"/>
      <c r="U322" s="11"/>
      <c r="V322" s="11"/>
      <c r="W322" s="11"/>
      <c r="X322" s="11"/>
      <c r="Y322" s="11"/>
      <c r="Z322" s="11"/>
      <c r="AA322" s="11"/>
    </row>
    <row r="323" spans="1:27" hidden="1" outlineLevel="1" x14ac:dyDescent="0.25">
      <c r="A323" s="15" t="s">
        <v>1888</v>
      </c>
      <c r="B323" s="12" t="s">
        <v>1889</v>
      </c>
      <c r="C323" s="13" t="s">
        <v>330</v>
      </c>
      <c r="D323" s="50"/>
      <c r="E323" s="15">
        <v>11419.04</v>
      </c>
      <c r="F323" s="15">
        <v>17937.71</v>
      </c>
      <c r="G323" s="15">
        <v>7859.56</v>
      </c>
      <c r="H323" s="15">
        <v>19960.88</v>
      </c>
      <c r="I323" s="15">
        <v>11203.01</v>
      </c>
      <c r="J323" s="15">
        <v>20495.02</v>
      </c>
      <c r="K323" s="15">
        <v>14270.04</v>
      </c>
      <c r="L323" s="15">
        <v>13492.91</v>
      </c>
      <c r="M323" s="15">
        <v>21873.27</v>
      </c>
      <c r="N323" s="15">
        <v>8670.06</v>
      </c>
      <c r="O323" s="15">
        <v>14337.31</v>
      </c>
      <c r="P323" s="15">
        <v>9154.4500000000007</v>
      </c>
      <c r="Q323" s="50">
        <v>170673.26</v>
      </c>
      <c r="R323" s="11"/>
      <c r="S323" s="11"/>
      <c r="T323" s="11"/>
      <c r="U323" s="11"/>
      <c r="V323" s="11"/>
      <c r="W323" s="11"/>
      <c r="X323" s="11"/>
      <c r="Y323" s="11"/>
      <c r="Z323" s="11"/>
      <c r="AA323" s="11"/>
    </row>
    <row r="324" spans="1:27" hidden="1" outlineLevel="1" x14ac:dyDescent="0.25">
      <c r="A324" s="15" t="s">
        <v>1890</v>
      </c>
      <c r="B324" s="12" t="s">
        <v>1891</v>
      </c>
      <c r="C324" s="13" t="s">
        <v>1892</v>
      </c>
      <c r="D324" s="50"/>
      <c r="E324" s="15">
        <v>799.96</v>
      </c>
      <c r="F324" s="15">
        <v>692.99</v>
      </c>
      <c r="G324" s="15">
        <v>0</v>
      </c>
      <c r="H324" s="15">
        <v>201.65</v>
      </c>
      <c r="I324" s="15">
        <v>0</v>
      </c>
      <c r="J324" s="15">
        <v>0</v>
      </c>
      <c r="K324" s="15">
        <v>391.64</v>
      </c>
      <c r="L324" s="15">
        <v>0</v>
      </c>
      <c r="M324" s="15">
        <v>156</v>
      </c>
      <c r="N324" s="15">
        <v>0</v>
      </c>
      <c r="O324" s="15">
        <v>0</v>
      </c>
      <c r="P324" s="15">
        <v>129</v>
      </c>
      <c r="Q324" s="50">
        <v>2371.2399999999998</v>
      </c>
      <c r="R324" s="11"/>
      <c r="S324" s="11"/>
      <c r="T324" s="11"/>
      <c r="U324" s="11"/>
      <c r="V324" s="11"/>
      <c r="W324" s="11"/>
      <c r="X324" s="11"/>
      <c r="Y324" s="11"/>
      <c r="Z324" s="11"/>
      <c r="AA324" s="11"/>
    </row>
    <row r="325" spans="1:27" hidden="1" outlineLevel="1" x14ac:dyDescent="0.25">
      <c r="A325" s="15" t="s">
        <v>1893</v>
      </c>
      <c r="B325" s="12" t="s">
        <v>1894</v>
      </c>
      <c r="C325" s="13" t="s">
        <v>1895</v>
      </c>
      <c r="D325" s="50"/>
      <c r="E325" s="15">
        <v>27462.080000000002</v>
      </c>
      <c r="F325" s="15">
        <v>22109.56</v>
      </c>
      <c r="G325" s="15">
        <v>19607.670000000002</v>
      </c>
      <c r="H325" s="15">
        <v>25476.22</v>
      </c>
      <c r="I325" s="15">
        <v>21445.279999999999</v>
      </c>
      <c r="J325" s="15">
        <v>17772.060000000001</v>
      </c>
      <c r="K325" s="15">
        <v>19471.43</v>
      </c>
      <c r="L325" s="15">
        <v>15542.25</v>
      </c>
      <c r="M325" s="15">
        <v>26878.010000000002</v>
      </c>
      <c r="N325" s="15">
        <v>23886.21</v>
      </c>
      <c r="O325" s="15">
        <v>19591.95</v>
      </c>
      <c r="P325" s="15">
        <v>29170.9</v>
      </c>
      <c r="Q325" s="50">
        <v>268413.62</v>
      </c>
      <c r="R325" s="11"/>
      <c r="S325" s="11"/>
      <c r="T325" s="11"/>
      <c r="U325" s="11"/>
      <c r="V325" s="11"/>
      <c r="W325" s="11"/>
      <c r="X325" s="11"/>
      <c r="Y325" s="11"/>
      <c r="Z325" s="11"/>
      <c r="AA325" s="11"/>
    </row>
    <row r="326" spans="1:27" hidden="1" outlineLevel="1" x14ac:dyDescent="0.25">
      <c r="A326" s="15" t="s">
        <v>1896</v>
      </c>
      <c r="B326" s="12" t="s">
        <v>1897</v>
      </c>
      <c r="C326" s="13" t="s">
        <v>1898</v>
      </c>
      <c r="D326" s="50"/>
      <c r="E326" s="15">
        <v>144830.39999999999</v>
      </c>
      <c r="F326" s="15">
        <v>156292.05000000002</v>
      </c>
      <c r="G326" s="15">
        <v>166155.70000000001</v>
      </c>
      <c r="H326" s="15">
        <v>187234.23</v>
      </c>
      <c r="I326" s="15">
        <v>141677.91</v>
      </c>
      <c r="J326" s="15">
        <v>140448.41</v>
      </c>
      <c r="K326" s="15">
        <v>124800.18000000001</v>
      </c>
      <c r="L326" s="15">
        <v>175007.72</v>
      </c>
      <c r="M326" s="15">
        <v>128156.17</v>
      </c>
      <c r="N326" s="15">
        <v>214199.38</v>
      </c>
      <c r="O326" s="15">
        <v>218039.96</v>
      </c>
      <c r="P326" s="15">
        <v>259956.1</v>
      </c>
      <c r="Q326" s="50">
        <v>2056798.21</v>
      </c>
      <c r="R326" s="11"/>
      <c r="S326" s="11"/>
      <c r="T326" s="11"/>
      <c r="U326" s="11"/>
      <c r="V326" s="11"/>
      <c r="W326" s="11"/>
      <c r="X326" s="11"/>
      <c r="Y326" s="11"/>
      <c r="Z326" s="11"/>
      <c r="AA326" s="11"/>
    </row>
    <row r="327" spans="1:27" hidden="1" outlineLevel="1" x14ac:dyDescent="0.25">
      <c r="A327" s="15" t="s">
        <v>1899</v>
      </c>
      <c r="B327" s="12" t="s">
        <v>1900</v>
      </c>
      <c r="C327" s="13" t="s">
        <v>332</v>
      </c>
      <c r="D327" s="50"/>
      <c r="E327" s="15">
        <v>337381.2</v>
      </c>
      <c r="F327" s="15">
        <v>321397.2</v>
      </c>
      <c r="G327" s="15">
        <v>279590.52</v>
      </c>
      <c r="H327" s="15">
        <v>309182.15000000002</v>
      </c>
      <c r="I327" s="15">
        <v>271885.57</v>
      </c>
      <c r="J327" s="15">
        <v>359972.54</v>
      </c>
      <c r="K327" s="15">
        <v>344691.82</v>
      </c>
      <c r="L327" s="15">
        <v>391129.25</v>
      </c>
      <c r="M327" s="15">
        <v>390718.83</v>
      </c>
      <c r="N327" s="15">
        <v>342773.28</v>
      </c>
      <c r="O327" s="15">
        <v>327700.67</v>
      </c>
      <c r="P327" s="15">
        <v>314783.62</v>
      </c>
      <c r="Q327" s="50">
        <v>3991206.6499999994</v>
      </c>
      <c r="R327" s="11"/>
      <c r="S327" s="11"/>
      <c r="T327" s="11"/>
      <c r="U327" s="11"/>
      <c r="V327" s="11"/>
      <c r="W327" s="11"/>
      <c r="X327" s="11"/>
      <c r="Y327" s="11"/>
      <c r="Z327" s="11"/>
      <c r="AA327" s="11"/>
    </row>
    <row r="328" spans="1:27" hidden="1" outlineLevel="1" x14ac:dyDescent="0.25">
      <c r="A328" s="15" t="s">
        <v>1901</v>
      </c>
      <c r="B328" s="12" t="s">
        <v>1902</v>
      </c>
      <c r="C328" s="13" t="s">
        <v>280</v>
      </c>
      <c r="D328" s="50"/>
      <c r="E328" s="15">
        <v>36394.51</v>
      </c>
      <c r="F328" s="15">
        <v>36844.450000000004</v>
      </c>
      <c r="G328" s="15">
        <v>48281.16</v>
      </c>
      <c r="H328" s="15">
        <v>55653.01</v>
      </c>
      <c r="I328" s="15">
        <v>36230.47</v>
      </c>
      <c r="J328" s="15">
        <v>43999.61</v>
      </c>
      <c r="K328" s="15">
        <v>54338.42</v>
      </c>
      <c r="L328" s="15">
        <v>52972.07</v>
      </c>
      <c r="M328" s="15">
        <v>48594.22</v>
      </c>
      <c r="N328" s="15">
        <v>56905.58</v>
      </c>
      <c r="O328" s="15">
        <v>50442.630000000005</v>
      </c>
      <c r="P328" s="15">
        <v>46664.22</v>
      </c>
      <c r="Q328" s="50">
        <v>567320.35000000009</v>
      </c>
      <c r="R328" s="11"/>
      <c r="S328" s="11"/>
      <c r="T328" s="11"/>
      <c r="U328" s="11"/>
      <c r="V328" s="11"/>
      <c r="W328" s="11"/>
      <c r="X328" s="11"/>
      <c r="Y328" s="11"/>
      <c r="Z328" s="11"/>
      <c r="AA328" s="11"/>
    </row>
    <row r="329" spans="1:27" hidden="1" outlineLevel="1" x14ac:dyDescent="0.25">
      <c r="A329" s="15" t="s">
        <v>1903</v>
      </c>
      <c r="B329" s="12" t="s">
        <v>1904</v>
      </c>
      <c r="C329" s="13" t="s">
        <v>281</v>
      </c>
      <c r="D329" s="50"/>
      <c r="E329" s="15">
        <v>7972.05</v>
      </c>
      <c r="F329" s="15">
        <v>8275.34</v>
      </c>
      <c r="G329" s="15">
        <v>5494.61</v>
      </c>
      <c r="H329" s="15">
        <v>7194.8600000000006</v>
      </c>
      <c r="I329" s="15">
        <v>8123.76</v>
      </c>
      <c r="J329" s="15">
        <v>7505.77</v>
      </c>
      <c r="K329" s="15">
        <v>7310.79</v>
      </c>
      <c r="L329" s="15">
        <v>7612.83</v>
      </c>
      <c r="M329" s="15">
        <v>5903.2</v>
      </c>
      <c r="N329" s="15">
        <v>5096.5600000000004</v>
      </c>
      <c r="O329" s="15">
        <v>5927.62</v>
      </c>
      <c r="P329" s="15">
        <v>3975.2000000000003</v>
      </c>
      <c r="Q329" s="50">
        <v>80392.59</v>
      </c>
      <c r="R329" s="11"/>
      <c r="S329" s="11"/>
      <c r="T329" s="11"/>
      <c r="U329" s="11"/>
      <c r="V329" s="11"/>
      <c r="W329" s="11"/>
      <c r="X329" s="11"/>
      <c r="Y329" s="11"/>
      <c r="Z329" s="11"/>
      <c r="AA329" s="11"/>
    </row>
    <row r="330" spans="1:27" hidden="1" outlineLevel="1" x14ac:dyDescent="0.25">
      <c r="A330" s="15" t="s">
        <v>1905</v>
      </c>
      <c r="B330" s="12" t="s">
        <v>1906</v>
      </c>
      <c r="C330" s="13" t="s">
        <v>282</v>
      </c>
      <c r="D330" s="50"/>
      <c r="E330" s="15">
        <v>381.43</v>
      </c>
      <c r="F330" s="15">
        <v>1402.25</v>
      </c>
      <c r="G330" s="15">
        <v>740.88</v>
      </c>
      <c r="H330" s="15">
        <v>746.46</v>
      </c>
      <c r="I330" s="15">
        <v>542.98</v>
      </c>
      <c r="J330" s="15">
        <v>738.06000000000006</v>
      </c>
      <c r="K330" s="15">
        <v>545.66</v>
      </c>
      <c r="L330" s="15">
        <v>548.56000000000006</v>
      </c>
      <c r="M330" s="15">
        <v>748.26</v>
      </c>
      <c r="N330" s="15">
        <v>553.19000000000005</v>
      </c>
      <c r="O330" s="15">
        <v>598.69000000000005</v>
      </c>
      <c r="P330" s="15">
        <v>768.34</v>
      </c>
      <c r="Q330" s="50">
        <v>8314.76</v>
      </c>
      <c r="R330" s="11"/>
      <c r="S330" s="11"/>
      <c r="T330" s="11"/>
      <c r="U330" s="11"/>
      <c r="V330" s="11"/>
      <c r="W330" s="11"/>
      <c r="X330" s="11"/>
      <c r="Y330" s="11"/>
      <c r="Z330" s="11"/>
      <c r="AA330" s="11"/>
    </row>
    <row r="331" spans="1:27" hidden="1" outlineLevel="1" x14ac:dyDescent="0.25">
      <c r="A331" s="15" t="s">
        <v>1907</v>
      </c>
      <c r="B331" s="12" t="s">
        <v>1908</v>
      </c>
      <c r="C331" s="13" t="s">
        <v>283</v>
      </c>
      <c r="D331" s="50"/>
      <c r="E331" s="15">
        <v>41666.340000000004</v>
      </c>
      <c r="F331" s="15">
        <v>61326.14</v>
      </c>
      <c r="G331" s="15">
        <v>53991.87</v>
      </c>
      <c r="H331" s="15">
        <v>43002.68</v>
      </c>
      <c r="I331" s="15">
        <v>92102.66</v>
      </c>
      <c r="J331" s="15">
        <v>70157.73</v>
      </c>
      <c r="K331" s="15">
        <v>52033.73</v>
      </c>
      <c r="L331" s="15">
        <v>65595.02</v>
      </c>
      <c r="M331" s="15">
        <v>58643.450000000004</v>
      </c>
      <c r="N331" s="15">
        <v>56697.29</v>
      </c>
      <c r="O331" s="15">
        <v>63683.12</v>
      </c>
      <c r="P331" s="15">
        <v>59825.71</v>
      </c>
      <c r="Q331" s="50">
        <v>718725.74</v>
      </c>
      <c r="R331" s="11"/>
      <c r="S331" s="11"/>
      <c r="T331" s="11"/>
      <c r="U331" s="11"/>
      <c r="V331" s="11"/>
      <c r="W331" s="11"/>
      <c r="X331" s="11"/>
      <c r="Y331" s="11"/>
      <c r="Z331" s="11"/>
      <c r="AA331" s="11"/>
    </row>
    <row r="332" spans="1:27" hidden="1" outlineLevel="1" x14ac:dyDescent="0.25">
      <c r="A332" s="15" t="s">
        <v>1909</v>
      </c>
      <c r="B332" s="12" t="s">
        <v>1910</v>
      </c>
      <c r="C332" s="13" t="s">
        <v>284</v>
      </c>
      <c r="D332" s="50"/>
      <c r="E332" s="15">
        <v>2003.8500000000001</v>
      </c>
      <c r="F332" s="15">
        <v>1953.8500000000001</v>
      </c>
      <c r="G332" s="15">
        <v>1878.8500000000001</v>
      </c>
      <c r="H332" s="15">
        <v>1986.3500000000001</v>
      </c>
      <c r="I332" s="15">
        <v>2035.6000000000001</v>
      </c>
      <c r="J332" s="15">
        <v>2085.6</v>
      </c>
      <c r="K332" s="15">
        <v>1985.6000000000001</v>
      </c>
      <c r="L332" s="15">
        <v>2035.6000000000001</v>
      </c>
      <c r="M332" s="15">
        <v>2060.6</v>
      </c>
      <c r="N332" s="15">
        <v>2035.6000000000001</v>
      </c>
      <c r="O332" s="15">
        <v>2010.6000000000001</v>
      </c>
      <c r="P332" s="15">
        <v>1985.6000000000001</v>
      </c>
      <c r="Q332" s="50">
        <v>24057.699999999997</v>
      </c>
      <c r="R332" s="11"/>
      <c r="S332" s="11"/>
      <c r="T332" s="11"/>
      <c r="U332" s="11"/>
      <c r="V332" s="11"/>
      <c r="W332" s="11"/>
      <c r="X332" s="11"/>
      <c r="Y332" s="11"/>
      <c r="Z332" s="11"/>
      <c r="AA332" s="11"/>
    </row>
    <row r="333" spans="1:27" hidden="1" outlineLevel="1" x14ac:dyDescent="0.25">
      <c r="A333" s="15" t="s">
        <v>1911</v>
      </c>
      <c r="B333" s="12" t="s">
        <v>1912</v>
      </c>
      <c r="C333" s="13" t="s">
        <v>1913</v>
      </c>
      <c r="D333" s="50"/>
      <c r="E333" s="15">
        <v>251285.25</v>
      </c>
      <c r="F333" s="15">
        <v>235713.06</v>
      </c>
      <c r="G333" s="15">
        <v>202183.34</v>
      </c>
      <c r="H333" s="15">
        <v>166081.38</v>
      </c>
      <c r="I333" s="15">
        <v>91559.48</v>
      </c>
      <c r="J333" s="15">
        <v>100728.65000000001</v>
      </c>
      <c r="K333" s="15">
        <v>193254.87</v>
      </c>
      <c r="L333" s="15">
        <v>103704.67</v>
      </c>
      <c r="M333" s="15">
        <v>63398.3</v>
      </c>
      <c r="N333" s="15">
        <v>98220.84</v>
      </c>
      <c r="O333" s="15">
        <v>105547.8</v>
      </c>
      <c r="P333" s="15">
        <v>160565.70000000001</v>
      </c>
      <c r="Q333" s="50">
        <v>1772243.3399999999</v>
      </c>
      <c r="R333" s="11"/>
      <c r="S333" s="11"/>
      <c r="T333" s="11"/>
      <c r="U333" s="11"/>
      <c r="V333" s="11"/>
      <c r="W333" s="11"/>
      <c r="X333" s="11"/>
      <c r="Y333" s="11"/>
      <c r="Z333" s="11"/>
      <c r="AA333" s="11"/>
    </row>
    <row r="334" spans="1:27" hidden="1" outlineLevel="1" x14ac:dyDescent="0.25">
      <c r="A334" s="15" t="s">
        <v>1914</v>
      </c>
      <c r="B334" s="12" t="s">
        <v>1915</v>
      </c>
      <c r="C334" s="13" t="s">
        <v>1916</v>
      </c>
      <c r="D334" s="50"/>
      <c r="E334" s="15">
        <v>56613.83</v>
      </c>
      <c r="F334" s="15">
        <v>56614.16</v>
      </c>
      <c r="G334" s="15">
        <v>56614</v>
      </c>
      <c r="H334" s="15">
        <v>0.01</v>
      </c>
      <c r="I334" s="15">
        <v>0</v>
      </c>
      <c r="J334" s="15">
        <v>0</v>
      </c>
      <c r="K334" s="15">
        <v>0</v>
      </c>
      <c r="L334" s="15">
        <v>0</v>
      </c>
      <c r="M334" s="15">
        <v>2081.9900000000002</v>
      </c>
      <c r="N334" s="15">
        <v>0</v>
      </c>
      <c r="O334" s="15">
        <v>0</v>
      </c>
      <c r="P334" s="15">
        <v>0</v>
      </c>
      <c r="Q334" s="50">
        <v>171923.99</v>
      </c>
      <c r="R334" s="11"/>
      <c r="S334" s="11"/>
      <c r="T334" s="11"/>
      <c r="U334" s="11"/>
      <c r="V334" s="11"/>
      <c r="W334" s="11"/>
      <c r="X334" s="11"/>
      <c r="Y334" s="11"/>
      <c r="Z334" s="11"/>
      <c r="AA334" s="11"/>
    </row>
    <row r="335" spans="1:27" hidden="1" outlineLevel="1" x14ac:dyDescent="0.25">
      <c r="A335" s="15" t="s">
        <v>1917</v>
      </c>
      <c r="B335" s="12" t="s">
        <v>1918</v>
      </c>
      <c r="C335" s="13" t="s">
        <v>1919</v>
      </c>
      <c r="D335" s="50"/>
      <c r="E335" s="15">
        <v>1791.5900000000001</v>
      </c>
      <c r="F335" s="15">
        <v>5262.47</v>
      </c>
      <c r="G335" s="15">
        <v>4083.23</v>
      </c>
      <c r="H335" s="15">
        <v>5365.22</v>
      </c>
      <c r="I335" s="15">
        <v>6402.6100000000006</v>
      </c>
      <c r="J335" s="15">
        <v>6815.99</v>
      </c>
      <c r="K335" s="15">
        <v>8328.06</v>
      </c>
      <c r="L335" s="15">
        <v>5119.29</v>
      </c>
      <c r="M335" s="15">
        <v>5642.01</v>
      </c>
      <c r="N335" s="15">
        <v>6876.21</v>
      </c>
      <c r="O335" s="15">
        <v>6253.93</v>
      </c>
      <c r="P335" s="15">
        <v>5469.13</v>
      </c>
      <c r="Q335" s="50">
        <v>67409.740000000005</v>
      </c>
      <c r="R335" s="11"/>
      <c r="S335" s="11"/>
      <c r="T335" s="11"/>
      <c r="U335" s="11"/>
      <c r="V335" s="11"/>
      <c r="W335" s="11"/>
      <c r="X335" s="11"/>
      <c r="Y335" s="11"/>
      <c r="Z335" s="11"/>
      <c r="AA335" s="11"/>
    </row>
    <row r="336" spans="1:27" hidden="1" outlineLevel="1" x14ac:dyDescent="0.25">
      <c r="A336" s="15" t="s">
        <v>1920</v>
      </c>
      <c r="B336" s="12" t="s">
        <v>1921</v>
      </c>
      <c r="C336" s="13" t="s">
        <v>1922</v>
      </c>
      <c r="D336" s="50"/>
      <c r="E336" s="15">
        <v>154263.83000000002</v>
      </c>
      <c r="F336" s="15">
        <v>144993.55000000002</v>
      </c>
      <c r="G336" s="15">
        <v>134534.98000000001</v>
      </c>
      <c r="H336" s="15">
        <v>127741.55</v>
      </c>
      <c r="I336" s="15">
        <v>116013.97</v>
      </c>
      <c r="J336" s="15">
        <v>153697.01</v>
      </c>
      <c r="K336" s="15">
        <v>133908.26999999999</v>
      </c>
      <c r="L336" s="15">
        <v>146334.93</v>
      </c>
      <c r="M336" s="15">
        <v>157602.5</v>
      </c>
      <c r="N336" s="15">
        <v>144095.47</v>
      </c>
      <c r="O336" s="15">
        <v>147647.5</v>
      </c>
      <c r="P336" s="15">
        <v>132771.87</v>
      </c>
      <c r="Q336" s="50">
        <v>1693605.4300000002</v>
      </c>
      <c r="R336" s="11"/>
      <c r="S336" s="11"/>
      <c r="T336" s="11"/>
      <c r="U336" s="11"/>
      <c r="V336" s="11"/>
      <c r="W336" s="11"/>
      <c r="X336" s="11"/>
      <c r="Y336" s="11"/>
      <c r="Z336" s="11"/>
      <c r="AA336" s="11"/>
    </row>
    <row r="337" spans="1:27" hidden="1" outlineLevel="1" x14ac:dyDescent="0.25">
      <c r="A337" s="15" t="s">
        <v>1923</v>
      </c>
      <c r="B337" s="12" t="s">
        <v>1924</v>
      </c>
      <c r="C337" s="13" t="s">
        <v>1925</v>
      </c>
      <c r="D337" s="50"/>
      <c r="E337" s="15">
        <v>58973.83</v>
      </c>
      <c r="F337" s="15">
        <v>77577.53</v>
      </c>
      <c r="G337" s="15">
        <v>65481.21</v>
      </c>
      <c r="H337" s="15">
        <v>60084.130000000005</v>
      </c>
      <c r="I337" s="15">
        <v>64595.360000000001</v>
      </c>
      <c r="J337" s="15">
        <v>84482.48</v>
      </c>
      <c r="K337" s="15">
        <v>66973.48</v>
      </c>
      <c r="L337" s="15">
        <v>75814.84</v>
      </c>
      <c r="M337" s="15">
        <v>59741.16</v>
      </c>
      <c r="N337" s="15">
        <v>70649.100000000006</v>
      </c>
      <c r="O337" s="15">
        <v>66362.36</v>
      </c>
      <c r="P337" s="15">
        <v>79645.67</v>
      </c>
      <c r="Q337" s="50">
        <v>830381.15</v>
      </c>
      <c r="R337" s="11"/>
      <c r="S337" s="11"/>
      <c r="T337" s="11"/>
      <c r="U337" s="11"/>
      <c r="V337" s="11"/>
      <c r="W337" s="11"/>
      <c r="X337" s="11"/>
      <c r="Y337" s="11"/>
      <c r="Z337" s="11"/>
      <c r="AA337" s="11"/>
    </row>
    <row r="338" spans="1:27" hidden="1" outlineLevel="1" x14ac:dyDescent="0.25">
      <c r="A338" s="15" t="s">
        <v>1926</v>
      </c>
      <c r="B338" s="12" t="s">
        <v>1927</v>
      </c>
      <c r="C338" s="13" t="s">
        <v>333</v>
      </c>
      <c r="D338" s="50"/>
      <c r="E338" s="15">
        <v>67001.17</v>
      </c>
      <c r="F338" s="15">
        <v>42328.85</v>
      </c>
      <c r="G338" s="15">
        <v>48505.8</v>
      </c>
      <c r="H338" s="15">
        <v>15787.44</v>
      </c>
      <c r="I338" s="15">
        <v>42465.840000000004</v>
      </c>
      <c r="J338" s="15">
        <v>50255.35</v>
      </c>
      <c r="K338" s="15">
        <v>50410.23</v>
      </c>
      <c r="L338" s="15">
        <v>45994.450000000004</v>
      </c>
      <c r="M338" s="15">
        <v>44741.65</v>
      </c>
      <c r="N338" s="15">
        <v>49469.15</v>
      </c>
      <c r="O338" s="15">
        <v>49802.69</v>
      </c>
      <c r="P338" s="15">
        <v>43088.93</v>
      </c>
      <c r="Q338" s="50">
        <v>549851.55000000005</v>
      </c>
      <c r="R338" s="11"/>
      <c r="S338" s="11"/>
      <c r="T338" s="11"/>
      <c r="U338" s="11"/>
      <c r="V338" s="11"/>
      <c r="W338" s="11"/>
      <c r="X338" s="11"/>
      <c r="Y338" s="11"/>
      <c r="Z338" s="11"/>
      <c r="AA338" s="11"/>
    </row>
    <row r="339" spans="1:27" hidden="1" outlineLevel="1" x14ac:dyDescent="0.25">
      <c r="A339" s="15" t="s">
        <v>1928</v>
      </c>
      <c r="B339" s="12" t="s">
        <v>1929</v>
      </c>
      <c r="C339" s="13" t="s">
        <v>320</v>
      </c>
      <c r="D339" s="50"/>
      <c r="E339" s="15">
        <v>1527.3600000000001</v>
      </c>
      <c r="F339" s="15">
        <v>1527.3600000000001</v>
      </c>
      <c r="G339" s="15">
        <v>1595.67</v>
      </c>
      <c r="H339" s="15">
        <v>1527.3600000000001</v>
      </c>
      <c r="I339" s="15">
        <v>1527.3600000000001</v>
      </c>
      <c r="J339" s="15">
        <v>1527.3600000000001</v>
      </c>
      <c r="K339" s="15">
        <v>1527.3600000000001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50">
        <v>10759.830000000002</v>
      </c>
      <c r="R339" s="11"/>
      <c r="S339" s="11"/>
      <c r="T339" s="11"/>
      <c r="U339" s="11"/>
      <c r="V339" s="11"/>
      <c r="W339" s="11"/>
      <c r="X339" s="11"/>
      <c r="Y339" s="11"/>
      <c r="Z339" s="11"/>
      <c r="AA339" s="11"/>
    </row>
    <row r="340" spans="1:27" hidden="1" outlineLevel="1" x14ac:dyDescent="0.25">
      <c r="A340" s="15" t="s">
        <v>1930</v>
      </c>
      <c r="B340" s="12" t="s">
        <v>1931</v>
      </c>
      <c r="C340" s="13" t="s">
        <v>1932</v>
      </c>
      <c r="D340" s="50"/>
      <c r="E340" s="15">
        <v>16376.56</v>
      </c>
      <c r="F340" s="15">
        <v>15761.73</v>
      </c>
      <c r="G340" s="15">
        <v>23245.46</v>
      </c>
      <c r="H340" s="15">
        <v>16470.16</v>
      </c>
      <c r="I340" s="15">
        <v>15090.35</v>
      </c>
      <c r="J340" s="15">
        <v>7138.93</v>
      </c>
      <c r="K340" s="15">
        <v>14355.43</v>
      </c>
      <c r="L340" s="15">
        <v>26715.9</v>
      </c>
      <c r="M340" s="15">
        <v>35344.720000000001</v>
      </c>
      <c r="N340" s="15">
        <v>31810.47</v>
      </c>
      <c r="O340" s="15">
        <v>14021.73</v>
      </c>
      <c r="P340" s="15">
        <v>20624.71</v>
      </c>
      <c r="Q340" s="50">
        <v>236956.15</v>
      </c>
      <c r="R340" s="11"/>
      <c r="S340" s="11"/>
      <c r="T340" s="11"/>
      <c r="U340" s="11"/>
      <c r="V340" s="11"/>
      <c r="W340" s="11"/>
      <c r="X340" s="11"/>
      <c r="Y340" s="11"/>
      <c r="Z340" s="11"/>
      <c r="AA340" s="11"/>
    </row>
    <row r="341" spans="1:27" hidden="1" outlineLevel="1" x14ac:dyDescent="0.25">
      <c r="A341" s="15" t="s">
        <v>1933</v>
      </c>
      <c r="B341" s="12" t="s">
        <v>1934</v>
      </c>
      <c r="C341" s="13" t="s">
        <v>1935</v>
      </c>
      <c r="D341" s="50"/>
      <c r="E341" s="15">
        <v>0</v>
      </c>
      <c r="F341" s="15">
        <v>0</v>
      </c>
      <c r="G341" s="15">
        <v>2344.41</v>
      </c>
      <c r="H341" s="15">
        <v>4473.08</v>
      </c>
      <c r="I341" s="15">
        <v>0</v>
      </c>
      <c r="J341" s="15">
        <v>1521.33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6419.91</v>
      </c>
      <c r="Q341" s="50">
        <v>14758.73</v>
      </c>
      <c r="R341" s="11"/>
      <c r="S341" s="11"/>
      <c r="T341" s="11"/>
      <c r="U341" s="11"/>
      <c r="V341" s="11"/>
      <c r="W341" s="11"/>
      <c r="X341" s="11"/>
      <c r="Y341" s="11"/>
      <c r="Z341" s="11"/>
      <c r="AA341" s="11"/>
    </row>
    <row r="342" spans="1:27" hidden="1" outlineLevel="1" x14ac:dyDescent="0.25">
      <c r="A342" s="15" t="s">
        <v>1936</v>
      </c>
      <c r="B342" s="12" t="s">
        <v>1937</v>
      </c>
      <c r="C342" s="13" t="s">
        <v>1938</v>
      </c>
      <c r="D342" s="50"/>
      <c r="E342" s="15">
        <v>611.1</v>
      </c>
      <c r="F342" s="15">
        <v>524.48</v>
      </c>
      <c r="G342" s="15">
        <v>437.64</v>
      </c>
      <c r="H342" s="15">
        <v>350.57</v>
      </c>
      <c r="I342" s="15">
        <v>263.27</v>
      </c>
      <c r="J342" s="15">
        <v>175.74</v>
      </c>
      <c r="K342" s="15">
        <v>87.99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50">
        <v>2450.79</v>
      </c>
      <c r="R342" s="11"/>
      <c r="S342" s="11"/>
      <c r="T342" s="11"/>
      <c r="U342" s="11"/>
      <c r="V342" s="11"/>
      <c r="W342" s="11"/>
      <c r="X342" s="11"/>
      <c r="Y342" s="11"/>
      <c r="Z342" s="11"/>
      <c r="AA342" s="11"/>
    </row>
    <row r="343" spans="1:27" hidden="1" outlineLevel="1" x14ac:dyDescent="0.25">
      <c r="A343" s="15" t="s">
        <v>1939</v>
      </c>
      <c r="B343" s="12" t="s">
        <v>1940</v>
      </c>
      <c r="C343" s="13" t="s">
        <v>1941</v>
      </c>
      <c r="D343" s="50"/>
      <c r="E343" s="15">
        <v>0</v>
      </c>
      <c r="F343" s="15">
        <v>1007.5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50">
        <v>1007.5</v>
      </c>
      <c r="R343" s="11"/>
      <c r="S343" s="11"/>
      <c r="T343" s="11"/>
      <c r="U343" s="11"/>
      <c r="V343" s="11"/>
      <c r="W343" s="11"/>
      <c r="X343" s="11"/>
      <c r="Y343" s="11"/>
      <c r="Z343" s="11"/>
      <c r="AA343" s="11"/>
    </row>
    <row r="344" spans="1:27" hidden="1" outlineLevel="1" x14ac:dyDescent="0.25">
      <c r="A344" s="15" t="s">
        <v>1942</v>
      </c>
      <c r="B344" s="12" t="s">
        <v>1943</v>
      </c>
      <c r="C344" s="13" t="s">
        <v>285</v>
      </c>
      <c r="D344" s="50"/>
      <c r="E344" s="15">
        <v>16436.510000000002</v>
      </c>
      <c r="F344" s="15">
        <v>15779.2</v>
      </c>
      <c r="G344" s="15">
        <v>16461.7</v>
      </c>
      <c r="H344" s="15">
        <v>18001.060000000001</v>
      </c>
      <c r="I344" s="15">
        <v>13975.86</v>
      </c>
      <c r="J344" s="15">
        <v>18068.04</v>
      </c>
      <c r="K344" s="15">
        <v>18353.080000000002</v>
      </c>
      <c r="L344" s="15">
        <v>19035.62</v>
      </c>
      <c r="M344" s="15">
        <v>18338.53</v>
      </c>
      <c r="N344" s="15">
        <v>16503.97</v>
      </c>
      <c r="O344" s="15">
        <v>15929.41</v>
      </c>
      <c r="P344" s="15">
        <v>14455.73</v>
      </c>
      <c r="Q344" s="50">
        <v>201338.71000000002</v>
      </c>
      <c r="R344" s="11"/>
      <c r="S344" s="11"/>
      <c r="T344" s="11"/>
      <c r="U344" s="11"/>
      <c r="V344" s="11"/>
      <c r="W344" s="11"/>
      <c r="X344" s="11"/>
      <c r="Y344" s="11"/>
      <c r="Z344" s="11"/>
      <c r="AA344" s="11"/>
    </row>
    <row r="345" spans="1:27" collapsed="1" x14ac:dyDescent="0.25">
      <c r="A345" s="58" t="s">
        <v>1944</v>
      </c>
      <c r="B345" s="29" t="s">
        <v>1945</v>
      </c>
      <c r="C345" s="26"/>
      <c r="D345" s="58"/>
      <c r="E345" s="58">
        <v>1417958.05</v>
      </c>
      <c r="F345" s="58">
        <v>1475840.3000000003</v>
      </c>
      <c r="G345" s="58">
        <v>1335821.0000000002</v>
      </c>
      <c r="H345" s="58">
        <v>1333283.5600000005</v>
      </c>
      <c r="I345" s="58">
        <v>1112279.6499999999</v>
      </c>
      <c r="J345" s="58">
        <v>1361611.59</v>
      </c>
      <c r="K345" s="58">
        <v>1281207.1000000001</v>
      </c>
      <c r="L345" s="58">
        <v>1430615.8900000004</v>
      </c>
      <c r="M345" s="58">
        <v>1270960.31</v>
      </c>
      <c r="N345" s="58">
        <v>1362959.06</v>
      </c>
      <c r="O345" s="58">
        <v>1329559.3900000001</v>
      </c>
      <c r="P345" s="58">
        <v>1388879.5499999998</v>
      </c>
      <c r="Q345" s="58">
        <v>16100975.449999992</v>
      </c>
      <c r="R345" s="11"/>
      <c r="S345" s="11"/>
      <c r="T345" s="11"/>
      <c r="U345" s="11"/>
      <c r="V345" s="11"/>
      <c r="W345" s="11"/>
      <c r="X345" s="11"/>
      <c r="Y345" s="11"/>
      <c r="Z345" s="11"/>
      <c r="AA345" s="11"/>
    </row>
    <row r="346" spans="1:27" hidden="1" outlineLevel="1" x14ac:dyDescent="0.25">
      <c r="A346" s="15" t="s">
        <v>1946</v>
      </c>
      <c r="B346" s="12" t="s">
        <v>1947</v>
      </c>
      <c r="C346" s="13" t="s">
        <v>1948</v>
      </c>
      <c r="D346" s="50"/>
      <c r="E346" s="15">
        <v>7633.08</v>
      </c>
      <c r="F346" s="15">
        <v>7608.3600000000006</v>
      </c>
      <c r="G346" s="15">
        <v>7558.72</v>
      </c>
      <c r="H346" s="15">
        <v>7583.57</v>
      </c>
      <c r="I346" s="15">
        <v>7536.12</v>
      </c>
      <c r="J346" s="15">
        <v>7507.24</v>
      </c>
      <c r="K346" s="15">
        <v>7483.7300000000005</v>
      </c>
      <c r="L346" s="15">
        <v>7458.59</v>
      </c>
      <c r="M346" s="15">
        <v>7433.38</v>
      </c>
      <c r="N346" s="15">
        <v>7408.1100000000006</v>
      </c>
      <c r="O346" s="15">
        <v>7382.76</v>
      </c>
      <c r="P346" s="15">
        <v>7357.34</v>
      </c>
      <c r="Q346" s="50">
        <v>89950.999999999985</v>
      </c>
      <c r="R346" s="11"/>
      <c r="S346" s="11"/>
      <c r="T346" s="11"/>
      <c r="U346" s="11"/>
      <c r="V346" s="11"/>
      <c r="W346" s="11"/>
      <c r="X346" s="11"/>
      <c r="Y346" s="11"/>
      <c r="Z346" s="11"/>
      <c r="AA346" s="11"/>
    </row>
    <row r="347" spans="1:27" hidden="1" outlineLevel="1" x14ac:dyDescent="0.25">
      <c r="A347" s="15" t="s">
        <v>1949</v>
      </c>
      <c r="B347" s="12" t="s">
        <v>1950</v>
      </c>
      <c r="C347" s="13" t="s">
        <v>1951</v>
      </c>
      <c r="D347" s="50"/>
      <c r="E347" s="15">
        <v>-47319.01</v>
      </c>
      <c r="F347" s="15">
        <v>-50577.340000000004</v>
      </c>
      <c r="G347" s="15">
        <v>-51292.67</v>
      </c>
      <c r="H347" s="15">
        <v>-63613.33</v>
      </c>
      <c r="I347" s="15">
        <v>-66591.680000000008</v>
      </c>
      <c r="J347" s="15">
        <v>-69196.290000000008</v>
      </c>
      <c r="K347" s="15">
        <v>-27988.12</v>
      </c>
      <c r="L347" s="15">
        <v>-75230.960000000006</v>
      </c>
      <c r="M347" s="15">
        <v>-118858.17</v>
      </c>
      <c r="N347" s="15">
        <v>-42877.700000000004</v>
      </c>
      <c r="O347" s="15">
        <v>-41416.410000000003</v>
      </c>
      <c r="P347" s="15">
        <v>-41880.78</v>
      </c>
      <c r="Q347" s="50">
        <v>-696842.46000000008</v>
      </c>
      <c r="R347" s="11"/>
      <c r="S347" s="11"/>
      <c r="T347" s="11"/>
      <c r="U347" s="11"/>
      <c r="V347" s="11"/>
      <c r="W347" s="11"/>
      <c r="X347" s="11"/>
      <c r="Y347" s="11"/>
      <c r="Z347" s="11"/>
      <c r="AA347" s="11"/>
    </row>
    <row r="348" spans="1:27" hidden="1" outlineLevel="1" x14ac:dyDescent="0.25">
      <c r="A348" s="15" t="s">
        <v>1952</v>
      </c>
      <c r="B348" s="12" t="s">
        <v>1953</v>
      </c>
      <c r="C348" s="13" t="s">
        <v>1954</v>
      </c>
      <c r="D348" s="50"/>
      <c r="E348" s="15">
        <v>382.06</v>
      </c>
      <c r="F348" s="15">
        <v>382.06</v>
      </c>
      <c r="G348" s="15">
        <v>382.06</v>
      </c>
      <c r="H348" s="15">
        <v>382.06</v>
      </c>
      <c r="I348" s="15">
        <v>382.06</v>
      </c>
      <c r="J348" s="15">
        <v>382.06</v>
      </c>
      <c r="K348" s="15">
        <v>382.06</v>
      </c>
      <c r="L348" s="15">
        <v>382.06</v>
      </c>
      <c r="M348" s="15">
        <v>382.06</v>
      </c>
      <c r="N348" s="15">
        <v>382.06</v>
      </c>
      <c r="O348" s="15">
        <v>382.06</v>
      </c>
      <c r="P348" s="15">
        <v>382.06</v>
      </c>
      <c r="Q348" s="50">
        <v>4584.72</v>
      </c>
      <c r="R348" s="11"/>
      <c r="S348" s="11"/>
      <c r="T348" s="11"/>
      <c r="U348" s="11"/>
      <c r="V348" s="11"/>
      <c r="W348" s="11"/>
      <c r="X348" s="11"/>
      <c r="Y348" s="11"/>
      <c r="Z348" s="11"/>
      <c r="AA348" s="11"/>
    </row>
    <row r="349" spans="1:27" hidden="1" outlineLevel="1" x14ac:dyDescent="0.25">
      <c r="A349" s="15" t="s">
        <v>1955</v>
      </c>
      <c r="B349" s="12" t="s">
        <v>1956</v>
      </c>
      <c r="C349" s="13" t="s">
        <v>316</v>
      </c>
      <c r="D349" s="50"/>
      <c r="E349" s="15">
        <v>821829</v>
      </c>
      <c r="F349" s="15">
        <v>947979</v>
      </c>
      <c r="G349" s="15">
        <v>884905</v>
      </c>
      <c r="H349" s="15">
        <v>884904</v>
      </c>
      <c r="I349" s="15">
        <v>884904</v>
      </c>
      <c r="J349" s="15">
        <v>884904</v>
      </c>
      <c r="K349" s="15">
        <v>822441</v>
      </c>
      <c r="L349" s="15">
        <v>820908</v>
      </c>
      <c r="M349" s="15">
        <v>820908</v>
      </c>
      <c r="N349" s="15">
        <v>820908</v>
      </c>
      <c r="O349" s="15">
        <v>820908</v>
      </c>
      <c r="P349" s="15">
        <v>820311</v>
      </c>
      <c r="Q349" s="50">
        <v>10235809</v>
      </c>
      <c r="R349" s="11"/>
      <c r="S349" s="11"/>
      <c r="T349" s="11"/>
      <c r="U349" s="11"/>
      <c r="V349" s="11"/>
      <c r="W349" s="11"/>
      <c r="X349" s="11"/>
      <c r="Y349" s="11"/>
      <c r="Z349" s="11"/>
      <c r="AA349" s="11"/>
    </row>
    <row r="350" spans="1:27" collapsed="1" x14ac:dyDescent="0.25">
      <c r="A350" s="62" t="s">
        <v>1957</v>
      </c>
      <c r="B350" s="29" t="s">
        <v>1958</v>
      </c>
      <c r="C350" s="30"/>
      <c r="D350" s="62"/>
      <c r="E350" s="62">
        <v>782525.13</v>
      </c>
      <c r="F350" s="62">
        <v>905392.08000000007</v>
      </c>
      <c r="G350" s="62">
        <v>841553.11</v>
      </c>
      <c r="H350" s="62">
        <v>829256.3</v>
      </c>
      <c r="I350" s="62">
        <v>826230.5</v>
      </c>
      <c r="J350" s="62">
        <v>823597.01</v>
      </c>
      <c r="K350" s="62">
        <v>802318.67</v>
      </c>
      <c r="L350" s="62">
        <v>753517.69</v>
      </c>
      <c r="M350" s="62">
        <v>709865.27</v>
      </c>
      <c r="N350" s="62">
        <v>785820.47000000009</v>
      </c>
      <c r="O350" s="62">
        <v>787256.41</v>
      </c>
      <c r="P350" s="62">
        <v>786169.62</v>
      </c>
      <c r="Q350" s="62">
        <v>9633502.2599999979</v>
      </c>
      <c r="R350" s="11"/>
      <c r="S350" s="11"/>
      <c r="T350" s="11"/>
      <c r="U350" s="11"/>
      <c r="V350" s="11"/>
      <c r="W350" s="11"/>
      <c r="X350" s="11"/>
      <c r="Y350" s="11"/>
      <c r="Z350" s="11"/>
      <c r="AA350" s="11"/>
    </row>
    <row r="351" spans="1:27" hidden="1" outlineLevel="1" x14ac:dyDescent="0.25">
      <c r="A351" s="15" t="s">
        <v>1959</v>
      </c>
      <c r="B351" s="12" t="s">
        <v>1960</v>
      </c>
      <c r="C351" s="13" t="s">
        <v>1961</v>
      </c>
      <c r="D351" s="50"/>
      <c r="E351" s="15">
        <v>-227.8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50">
        <v>-227.8</v>
      </c>
      <c r="R351" s="11"/>
      <c r="S351" s="11"/>
      <c r="T351" s="11"/>
      <c r="U351" s="11"/>
      <c r="V351" s="11"/>
      <c r="W351" s="11"/>
      <c r="X351" s="11"/>
      <c r="Y351" s="11"/>
      <c r="Z351" s="11"/>
      <c r="AA351" s="11"/>
    </row>
    <row r="352" spans="1:27" hidden="1" outlineLevel="1" x14ac:dyDescent="0.25">
      <c r="A352" s="15" t="s">
        <v>1962</v>
      </c>
      <c r="B352" s="12" t="s">
        <v>1963</v>
      </c>
      <c r="C352" s="13" t="s">
        <v>286</v>
      </c>
      <c r="D352" s="50"/>
      <c r="E352" s="15">
        <v>0</v>
      </c>
      <c r="F352" s="15">
        <v>0</v>
      </c>
      <c r="G352" s="15">
        <v>0</v>
      </c>
      <c r="H352" s="15">
        <v>3000</v>
      </c>
      <c r="I352" s="15">
        <v>1000</v>
      </c>
      <c r="J352" s="15">
        <v>4881</v>
      </c>
      <c r="K352" s="15">
        <v>2250</v>
      </c>
      <c r="L352" s="15">
        <v>3000</v>
      </c>
      <c r="M352" s="15">
        <v>3000</v>
      </c>
      <c r="N352" s="15">
        <v>3000</v>
      </c>
      <c r="O352" s="15">
        <v>3000</v>
      </c>
      <c r="P352" s="15">
        <v>3383</v>
      </c>
      <c r="Q352" s="50">
        <v>26514</v>
      </c>
      <c r="R352" s="11"/>
      <c r="S352" s="11"/>
      <c r="T352" s="11"/>
      <c r="U352" s="11"/>
      <c r="V352" s="11"/>
      <c r="W352" s="11"/>
      <c r="X352" s="11"/>
      <c r="Y352" s="11"/>
      <c r="Z352" s="11"/>
      <c r="AA352" s="11"/>
    </row>
    <row r="353" spans="1:27" hidden="1" outlineLevel="1" x14ac:dyDescent="0.25">
      <c r="A353" s="15" t="s">
        <v>1964</v>
      </c>
      <c r="B353" s="12" t="s">
        <v>1965</v>
      </c>
      <c r="C353" s="13" t="s">
        <v>1966</v>
      </c>
      <c r="D353" s="50"/>
      <c r="E353" s="15">
        <v>-3892.05</v>
      </c>
      <c r="F353" s="15">
        <v>-7099.56</v>
      </c>
      <c r="G353" s="15">
        <v>-7099.56</v>
      </c>
      <c r="H353" s="15">
        <v>-7099.56</v>
      </c>
      <c r="I353" s="15">
        <v>-7099.56</v>
      </c>
      <c r="J353" s="15">
        <v>-4356.1099999999997</v>
      </c>
      <c r="K353" s="15">
        <v>-7099.56</v>
      </c>
      <c r="L353" s="15">
        <v>-7140.1900000000005</v>
      </c>
      <c r="M353" s="15">
        <v>-7140.1900000000005</v>
      </c>
      <c r="N353" s="15">
        <v>-7140.1900000000005</v>
      </c>
      <c r="O353" s="15">
        <v>-7140.1900000000005</v>
      </c>
      <c r="P353" s="15">
        <v>-7140.1900000000005</v>
      </c>
      <c r="Q353" s="50">
        <v>-79446.91</v>
      </c>
      <c r="R353" s="11"/>
      <c r="S353" s="11"/>
      <c r="T353" s="11"/>
      <c r="U353" s="11"/>
      <c r="V353" s="11"/>
      <c r="W353" s="11"/>
      <c r="X353" s="11"/>
      <c r="Y353" s="11"/>
      <c r="Z353" s="11"/>
      <c r="AA353" s="11"/>
    </row>
    <row r="354" spans="1:27" hidden="1" outlineLevel="1" x14ac:dyDescent="0.25">
      <c r="A354" s="15" t="s">
        <v>1967</v>
      </c>
      <c r="B354" s="12" t="s">
        <v>1968</v>
      </c>
      <c r="C354" s="13" t="s">
        <v>287</v>
      </c>
      <c r="D354" s="50"/>
      <c r="E354" s="15">
        <v>48291</v>
      </c>
      <c r="F354" s="15">
        <v>48291</v>
      </c>
      <c r="G354" s="15">
        <v>48291</v>
      </c>
      <c r="H354" s="15">
        <v>48291</v>
      </c>
      <c r="I354" s="15">
        <v>48291</v>
      </c>
      <c r="J354" s="15">
        <v>-6889.4800000000005</v>
      </c>
      <c r="K354" s="15">
        <v>46090</v>
      </c>
      <c r="L354" s="15">
        <v>46090</v>
      </c>
      <c r="M354" s="15">
        <v>46090</v>
      </c>
      <c r="N354" s="15">
        <v>46090</v>
      </c>
      <c r="O354" s="15">
        <v>46090</v>
      </c>
      <c r="P354" s="15">
        <v>46090</v>
      </c>
      <c r="Q354" s="50">
        <v>511105.52</v>
      </c>
      <c r="R354" s="11"/>
      <c r="S354" s="11"/>
      <c r="T354" s="11"/>
      <c r="U354" s="11"/>
      <c r="V354" s="11"/>
      <c r="W354" s="11"/>
      <c r="X354" s="11"/>
      <c r="Y354" s="11"/>
      <c r="Z354" s="11"/>
      <c r="AA354" s="11"/>
    </row>
    <row r="355" spans="1:27" hidden="1" outlineLevel="1" x14ac:dyDescent="0.25">
      <c r="A355" s="15" t="s">
        <v>1969</v>
      </c>
      <c r="B355" s="12" t="s">
        <v>1970</v>
      </c>
      <c r="C355" s="13" t="s">
        <v>288</v>
      </c>
      <c r="D355" s="50"/>
      <c r="E355" s="15">
        <v>133898</v>
      </c>
      <c r="F355" s="15">
        <v>133898</v>
      </c>
      <c r="G355" s="15">
        <v>133898</v>
      </c>
      <c r="H355" s="15">
        <v>133898</v>
      </c>
      <c r="I355" s="15">
        <v>133898</v>
      </c>
      <c r="J355" s="15">
        <v>133895</v>
      </c>
      <c r="K355" s="15">
        <v>127778</v>
      </c>
      <c r="L355" s="15">
        <v>127778</v>
      </c>
      <c r="M355" s="15">
        <v>127778</v>
      </c>
      <c r="N355" s="15">
        <v>127778</v>
      </c>
      <c r="O355" s="15">
        <v>127778</v>
      </c>
      <c r="P355" s="15">
        <v>127778</v>
      </c>
      <c r="Q355" s="50">
        <v>1570053</v>
      </c>
      <c r="R355" s="11"/>
      <c r="S355" s="11"/>
      <c r="T355" s="11"/>
      <c r="U355" s="11"/>
      <c r="V355" s="11"/>
      <c r="W355" s="11"/>
      <c r="X355" s="11"/>
      <c r="Y355" s="11"/>
      <c r="Z355" s="11"/>
      <c r="AA355" s="11"/>
    </row>
    <row r="356" spans="1:27" collapsed="1" x14ac:dyDescent="0.25">
      <c r="A356" s="62" t="s">
        <v>1971</v>
      </c>
      <c r="B356" s="29" t="s">
        <v>1972</v>
      </c>
      <c r="C356" s="30"/>
      <c r="D356" s="62"/>
      <c r="E356" s="62">
        <v>178069.15000000002</v>
      </c>
      <c r="F356" s="62">
        <v>175089.44</v>
      </c>
      <c r="G356" s="62">
        <v>175089.44</v>
      </c>
      <c r="H356" s="62">
        <v>178089.44</v>
      </c>
      <c r="I356" s="62">
        <v>176089.44</v>
      </c>
      <c r="J356" s="62">
        <v>127530.40999999999</v>
      </c>
      <c r="K356" s="62">
        <v>169018.44</v>
      </c>
      <c r="L356" s="62">
        <v>169727.81</v>
      </c>
      <c r="M356" s="62">
        <v>169727.81</v>
      </c>
      <c r="N356" s="62">
        <v>169727.81</v>
      </c>
      <c r="O356" s="62">
        <v>169727.81</v>
      </c>
      <c r="P356" s="62">
        <v>170110.81</v>
      </c>
      <c r="Q356" s="62">
        <v>2027997.81</v>
      </c>
      <c r="R356" s="11"/>
      <c r="S356" s="11"/>
      <c r="T356" s="11"/>
      <c r="U356" s="11"/>
      <c r="V356" s="11"/>
      <c r="W356" s="11"/>
      <c r="X356" s="11"/>
      <c r="Y356" s="11"/>
      <c r="Z356" s="11"/>
      <c r="AA356" s="11"/>
    </row>
    <row r="357" spans="1:27" hidden="1" outlineLevel="1" x14ac:dyDescent="0.25">
      <c r="A357" s="15" t="s">
        <v>1973</v>
      </c>
      <c r="B357" s="12" t="s">
        <v>1974</v>
      </c>
      <c r="C357" s="13" t="s">
        <v>289</v>
      </c>
      <c r="D357" s="50"/>
      <c r="E357" s="15">
        <v>-160392.95000000001</v>
      </c>
      <c r="F357" s="15">
        <v>65861.790000000008</v>
      </c>
      <c r="G357" s="15">
        <v>22822.21</v>
      </c>
      <c r="H357" s="15">
        <v>93452</v>
      </c>
      <c r="I357" s="15">
        <v>177869</v>
      </c>
      <c r="J357" s="15">
        <v>573839</v>
      </c>
      <c r="K357" s="15">
        <v>72298</v>
      </c>
      <c r="L357" s="15">
        <v>69671</v>
      </c>
      <c r="M357" s="15">
        <v>-160241</v>
      </c>
      <c r="N357" s="15">
        <v>75064</v>
      </c>
      <c r="O357" s="15">
        <v>-20171</v>
      </c>
      <c r="P357" s="15">
        <v>-9905</v>
      </c>
      <c r="Q357" s="50">
        <v>800167.05</v>
      </c>
      <c r="R357" s="11"/>
      <c r="S357" s="11"/>
      <c r="T357" s="11"/>
      <c r="U357" s="11"/>
      <c r="V357" s="11"/>
      <c r="W357" s="11"/>
      <c r="X357" s="11"/>
      <c r="Y357" s="11"/>
      <c r="Z357" s="11"/>
      <c r="AA357" s="11"/>
    </row>
    <row r="358" spans="1:27" hidden="1" outlineLevel="1" x14ac:dyDescent="0.25">
      <c r="A358" s="15" t="s">
        <v>1975</v>
      </c>
      <c r="B358" s="12" t="s">
        <v>1976</v>
      </c>
      <c r="C358" s="13" t="s">
        <v>290</v>
      </c>
      <c r="D358" s="50"/>
      <c r="E358" s="15">
        <v>50745.07</v>
      </c>
      <c r="F358" s="15">
        <v>60178.8</v>
      </c>
      <c r="G358" s="15">
        <v>11065.08</v>
      </c>
      <c r="H358" s="15">
        <v>14593.57</v>
      </c>
      <c r="I358" s="15">
        <v>36899.46</v>
      </c>
      <c r="J358" s="15">
        <v>44510.94</v>
      </c>
      <c r="K358" s="15">
        <v>65979.100000000006</v>
      </c>
      <c r="L358" s="15">
        <v>3832.2200000000003</v>
      </c>
      <c r="M358" s="15">
        <v>40432.230000000003</v>
      </c>
      <c r="N358" s="15">
        <v>47943.18</v>
      </c>
      <c r="O358" s="15">
        <v>30294.959999999999</v>
      </c>
      <c r="P358" s="15">
        <v>13156.08</v>
      </c>
      <c r="Q358" s="50">
        <v>419630.68999999994</v>
      </c>
      <c r="R358" s="11"/>
      <c r="S358" s="11"/>
      <c r="T358" s="11"/>
      <c r="U358" s="11"/>
      <c r="V358" s="11"/>
      <c r="W358" s="11"/>
      <c r="X358" s="11"/>
      <c r="Y358" s="11"/>
      <c r="Z358" s="11"/>
      <c r="AA358" s="11"/>
    </row>
    <row r="359" spans="1:27" hidden="1" outlineLevel="1" x14ac:dyDescent="0.25">
      <c r="A359" s="15" t="s">
        <v>1977</v>
      </c>
      <c r="B359" s="12" t="s">
        <v>1978</v>
      </c>
      <c r="C359" s="13" t="s">
        <v>1979</v>
      </c>
      <c r="D359" s="50"/>
      <c r="E359" s="15">
        <v>229</v>
      </c>
      <c r="F359" s="15">
        <v>160.69</v>
      </c>
      <c r="G359" s="15">
        <v>0</v>
      </c>
      <c r="H359" s="15">
        <v>25</v>
      </c>
      <c r="I359" s="15">
        <v>0</v>
      </c>
      <c r="J359" s="15">
        <v>0</v>
      </c>
      <c r="K359" s="15">
        <v>0</v>
      </c>
      <c r="L359" s="15">
        <v>60.550000000000004</v>
      </c>
      <c r="M359" s="15">
        <v>1029.4000000000001</v>
      </c>
      <c r="N359" s="15">
        <v>0</v>
      </c>
      <c r="O359" s="15">
        <v>0</v>
      </c>
      <c r="P359" s="15">
        <v>0</v>
      </c>
      <c r="Q359" s="50">
        <v>1504.64</v>
      </c>
      <c r="R359" s="11"/>
      <c r="S359" s="11"/>
      <c r="T359" s="11"/>
      <c r="U359" s="11"/>
      <c r="V359" s="11"/>
      <c r="W359" s="11"/>
      <c r="X359" s="11"/>
      <c r="Y359" s="11"/>
      <c r="Z359" s="11"/>
      <c r="AA359" s="11"/>
    </row>
    <row r="360" spans="1:27" hidden="1" outlineLevel="1" x14ac:dyDescent="0.25">
      <c r="A360" s="15" t="s">
        <v>1980</v>
      </c>
      <c r="B360" s="12" t="s">
        <v>1981</v>
      </c>
      <c r="C360" s="13" t="s">
        <v>1982</v>
      </c>
      <c r="D360" s="50"/>
      <c r="E360" s="15">
        <v>62.96</v>
      </c>
      <c r="F360" s="15">
        <v>62.96</v>
      </c>
      <c r="G360" s="15">
        <v>50.97</v>
      </c>
      <c r="H360" s="15">
        <v>83.05</v>
      </c>
      <c r="I360" s="15">
        <v>225.92000000000002</v>
      </c>
      <c r="J360" s="15">
        <v>95.04</v>
      </c>
      <c r="K360" s="15">
        <v>95.04</v>
      </c>
      <c r="L360" s="15">
        <v>50.97</v>
      </c>
      <c r="M360" s="15">
        <v>127.12</v>
      </c>
      <c r="N360" s="15">
        <v>143.54</v>
      </c>
      <c r="O360" s="15">
        <v>95.04</v>
      </c>
      <c r="P360" s="15">
        <v>98.25</v>
      </c>
      <c r="Q360" s="50">
        <v>1190.8599999999999</v>
      </c>
      <c r="R360" s="11"/>
      <c r="S360" s="11"/>
      <c r="T360" s="11"/>
      <c r="U360" s="11"/>
      <c r="V360" s="11"/>
      <c r="W360" s="11"/>
      <c r="X360" s="11"/>
      <c r="Y360" s="11"/>
      <c r="Z360" s="11"/>
      <c r="AA360" s="11"/>
    </row>
    <row r="361" spans="1:27" hidden="1" outlineLevel="1" x14ac:dyDescent="0.25">
      <c r="A361" s="15" t="s">
        <v>1983</v>
      </c>
      <c r="B361" s="12" t="s">
        <v>1984</v>
      </c>
      <c r="C361" s="13" t="s">
        <v>1985</v>
      </c>
      <c r="D361" s="50"/>
      <c r="E361" s="15">
        <v>350.03000000000003</v>
      </c>
      <c r="F361" s="15">
        <v>0</v>
      </c>
      <c r="G361" s="15">
        <v>126.36</v>
      </c>
      <c r="H361" s="15">
        <v>0</v>
      </c>
      <c r="I361" s="15">
        <v>191.91</v>
      </c>
      <c r="J361" s="15">
        <v>0</v>
      </c>
      <c r="K361" s="15">
        <v>436.85</v>
      </c>
      <c r="L361" s="15">
        <v>46.19</v>
      </c>
      <c r="M361" s="15">
        <v>288.45</v>
      </c>
      <c r="N361" s="15">
        <v>0</v>
      </c>
      <c r="O361" s="15">
        <v>45</v>
      </c>
      <c r="P361" s="15">
        <v>716.81000000000006</v>
      </c>
      <c r="Q361" s="50">
        <v>2201.6</v>
      </c>
      <c r="R361" s="11"/>
      <c r="S361" s="11"/>
      <c r="T361" s="11"/>
      <c r="U361" s="11"/>
      <c r="V361" s="11"/>
      <c r="W361" s="11"/>
      <c r="X361" s="11"/>
      <c r="Y361" s="11"/>
      <c r="Z361" s="11"/>
      <c r="AA361" s="11"/>
    </row>
    <row r="362" spans="1:27" hidden="1" outlineLevel="1" x14ac:dyDescent="0.25">
      <c r="A362" s="15" t="s">
        <v>1986</v>
      </c>
      <c r="B362" s="12" t="s">
        <v>1987</v>
      </c>
      <c r="C362" s="13" t="s">
        <v>293</v>
      </c>
      <c r="D362" s="50"/>
      <c r="E362" s="15">
        <v>17247.560000000001</v>
      </c>
      <c r="F362" s="15">
        <v>18690.77</v>
      </c>
      <c r="G362" s="15">
        <v>13904.6</v>
      </c>
      <c r="H362" s="15">
        <v>28215.86</v>
      </c>
      <c r="I362" s="15">
        <v>21005.21</v>
      </c>
      <c r="J362" s="15">
        <v>8662.2900000000009</v>
      </c>
      <c r="K362" s="15">
        <v>11528.34</v>
      </c>
      <c r="L362" s="15">
        <v>13996.81</v>
      </c>
      <c r="M362" s="15">
        <v>16011.91</v>
      </c>
      <c r="N362" s="15">
        <v>15505.02</v>
      </c>
      <c r="O362" s="15">
        <v>15620.29</v>
      </c>
      <c r="P362" s="15">
        <v>13390.82</v>
      </c>
      <c r="Q362" s="50">
        <v>193779.48</v>
      </c>
      <c r="R362" s="11"/>
      <c r="S362" s="11"/>
      <c r="T362" s="11"/>
      <c r="U362" s="11"/>
      <c r="V362" s="11"/>
      <c r="W362" s="11"/>
      <c r="X362" s="11"/>
      <c r="Y362" s="11"/>
      <c r="Z362" s="11"/>
      <c r="AA362" s="11"/>
    </row>
    <row r="363" spans="1:27" hidden="1" outlineLevel="1" x14ac:dyDescent="0.25">
      <c r="A363" s="15" t="s">
        <v>1988</v>
      </c>
      <c r="B363" s="12" t="s">
        <v>1989</v>
      </c>
      <c r="C363" s="13" t="s">
        <v>294</v>
      </c>
      <c r="D363" s="50"/>
      <c r="E363" s="15">
        <v>0</v>
      </c>
      <c r="F363" s="15">
        <v>134.35</v>
      </c>
      <c r="G363" s="15">
        <v>929.21</v>
      </c>
      <c r="H363" s="15">
        <v>514.08000000000004</v>
      </c>
      <c r="I363" s="15">
        <v>0</v>
      </c>
      <c r="J363" s="15">
        <v>963.6</v>
      </c>
      <c r="K363" s="15">
        <v>576.27</v>
      </c>
      <c r="L363" s="15">
        <v>737.01</v>
      </c>
      <c r="M363" s="15">
        <v>793.08</v>
      </c>
      <c r="N363" s="15">
        <v>0</v>
      </c>
      <c r="O363" s="15">
        <v>483.38</v>
      </c>
      <c r="P363" s="15">
        <v>919.54</v>
      </c>
      <c r="Q363" s="50">
        <v>6050.5199999999995</v>
      </c>
      <c r="R363" s="11"/>
      <c r="S363" s="11"/>
      <c r="T363" s="11"/>
      <c r="U363" s="11"/>
      <c r="V363" s="11"/>
      <c r="W363" s="11"/>
      <c r="X363" s="11"/>
      <c r="Y363" s="11"/>
      <c r="Z363" s="11"/>
      <c r="AA363" s="11"/>
    </row>
    <row r="364" spans="1:27" hidden="1" outlineLevel="1" x14ac:dyDescent="0.25">
      <c r="A364" s="15" t="s">
        <v>1990</v>
      </c>
      <c r="B364" s="12" t="s">
        <v>1991</v>
      </c>
      <c r="C364" s="13" t="s">
        <v>1992</v>
      </c>
      <c r="D364" s="50"/>
      <c r="E364" s="15">
        <v>0</v>
      </c>
      <c r="F364" s="15">
        <v>0</v>
      </c>
      <c r="G364" s="15">
        <v>0</v>
      </c>
      <c r="H364" s="15">
        <v>0</v>
      </c>
      <c r="I364" s="15">
        <v>34.58</v>
      </c>
      <c r="J364" s="15">
        <v>31.44</v>
      </c>
      <c r="K364" s="15">
        <v>0</v>
      </c>
      <c r="L364" s="15">
        <v>11</v>
      </c>
      <c r="M364" s="15">
        <v>34.51</v>
      </c>
      <c r="N364" s="15">
        <v>397.69</v>
      </c>
      <c r="O364" s="15">
        <v>-218.09</v>
      </c>
      <c r="P364" s="15">
        <v>401.42</v>
      </c>
      <c r="Q364" s="50">
        <v>692.55000000000007</v>
      </c>
      <c r="R364" s="11"/>
      <c r="S364" s="11"/>
      <c r="T364" s="11"/>
      <c r="U364" s="11"/>
      <c r="V364" s="11"/>
      <c r="W364" s="11"/>
      <c r="X364" s="11"/>
      <c r="Y364" s="11"/>
      <c r="Z364" s="11"/>
      <c r="AA364" s="11"/>
    </row>
    <row r="365" spans="1:27" hidden="1" outlineLevel="1" x14ac:dyDescent="0.25">
      <c r="A365" s="15" t="s">
        <v>1993</v>
      </c>
      <c r="B365" s="12" t="s">
        <v>1994</v>
      </c>
      <c r="C365" s="13" t="s">
        <v>295</v>
      </c>
      <c r="D365" s="50"/>
      <c r="E365" s="15">
        <v>8635.43</v>
      </c>
      <c r="F365" s="15">
        <v>8585.91</v>
      </c>
      <c r="G365" s="15">
        <v>10756.95</v>
      </c>
      <c r="H365" s="15">
        <v>11607.01</v>
      </c>
      <c r="I365" s="15">
        <v>11776.76</v>
      </c>
      <c r="J365" s="15">
        <v>16256.93</v>
      </c>
      <c r="K365" s="15">
        <v>8422.48</v>
      </c>
      <c r="L365" s="15">
        <v>11428.28</v>
      </c>
      <c r="M365" s="15">
        <v>9214.49</v>
      </c>
      <c r="N365" s="15">
        <v>8667.51</v>
      </c>
      <c r="O365" s="15">
        <v>13922.27</v>
      </c>
      <c r="P365" s="15">
        <v>11911.77</v>
      </c>
      <c r="Q365" s="50">
        <v>131185.79</v>
      </c>
      <c r="R365" s="11"/>
      <c r="S365" s="11"/>
      <c r="T365" s="11"/>
      <c r="U365" s="11"/>
      <c r="V365" s="11"/>
      <c r="W365" s="11"/>
      <c r="X365" s="11"/>
      <c r="Y365" s="11"/>
      <c r="Z365" s="11"/>
      <c r="AA365" s="11"/>
    </row>
    <row r="366" spans="1:27" hidden="1" outlineLevel="1" x14ac:dyDescent="0.25">
      <c r="A366" s="15" t="s">
        <v>1995</v>
      </c>
      <c r="B366" s="12" t="s">
        <v>1996</v>
      </c>
      <c r="C366" s="13" t="s">
        <v>296</v>
      </c>
      <c r="D366" s="50"/>
      <c r="E366" s="15">
        <v>46509.49</v>
      </c>
      <c r="F366" s="15">
        <v>32302.100000000002</v>
      </c>
      <c r="G366" s="15">
        <v>22890.95</v>
      </c>
      <c r="H366" s="15">
        <v>24671.11</v>
      </c>
      <c r="I366" s="15">
        <v>21399.439999999999</v>
      </c>
      <c r="J366" s="15">
        <v>25131.5</v>
      </c>
      <c r="K366" s="15">
        <v>20966.61</v>
      </c>
      <c r="L366" s="15">
        <v>19538.78</v>
      </c>
      <c r="M366" s="15">
        <v>40665.08</v>
      </c>
      <c r="N366" s="15">
        <v>19561.2</v>
      </c>
      <c r="O366" s="15">
        <v>24244.55</v>
      </c>
      <c r="P366" s="15">
        <v>42127.74</v>
      </c>
      <c r="Q366" s="50">
        <v>340008.55</v>
      </c>
      <c r="R366" s="11"/>
      <c r="S366" s="11"/>
      <c r="T366" s="11"/>
      <c r="U366" s="11"/>
      <c r="V366" s="11"/>
      <c r="W366" s="11"/>
      <c r="X366" s="11"/>
      <c r="Y366" s="11"/>
      <c r="Z366" s="11"/>
      <c r="AA366" s="11"/>
    </row>
    <row r="367" spans="1:27" hidden="1" outlineLevel="1" x14ac:dyDescent="0.25">
      <c r="A367" s="15" t="s">
        <v>1997</v>
      </c>
      <c r="B367" s="12" t="s">
        <v>1998</v>
      </c>
      <c r="C367" s="13" t="s">
        <v>1999</v>
      </c>
      <c r="D367" s="50"/>
      <c r="E367" s="15">
        <v>140.79</v>
      </c>
      <c r="F367" s="15">
        <v>295.51</v>
      </c>
      <c r="G367" s="15">
        <v>376.07</v>
      </c>
      <c r="H367" s="15">
        <v>90.67</v>
      </c>
      <c r="I367" s="15">
        <v>136.84</v>
      </c>
      <c r="J367" s="15">
        <v>82.74</v>
      </c>
      <c r="K367" s="15">
        <v>64.540000000000006</v>
      </c>
      <c r="L367" s="15">
        <v>134.30000000000001</v>
      </c>
      <c r="M367" s="15">
        <v>88.81</v>
      </c>
      <c r="N367" s="15">
        <v>78.989999999999995</v>
      </c>
      <c r="O367" s="15">
        <v>135.69999999999999</v>
      </c>
      <c r="P367" s="15">
        <v>158.95000000000002</v>
      </c>
      <c r="Q367" s="50">
        <v>1783.9099999999999</v>
      </c>
      <c r="R367" s="11"/>
      <c r="S367" s="11"/>
      <c r="T367" s="11"/>
      <c r="U367" s="11"/>
      <c r="V367" s="11"/>
      <c r="W367" s="11"/>
      <c r="X367" s="11"/>
      <c r="Y367" s="11"/>
      <c r="Z367" s="11"/>
      <c r="AA367" s="11"/>
    </row>
    <row r="368" spans="1:27" hidden="1" outlineLevel="1" x14ac:dyDescent="0.25">
      <c r="A368" s="15" t="s">
        <v>2000</v>
      </c>
      <c r="B368" s="12" t="s">
        <v>2001</v>
      </c>
      <c r="C368" s="13" t="s">
        <v>2002</v>
      </c>
      <c r="D368" s="50"/>
      <c r="E368" s="15">
        <v>12329.75</v>
      </c>
      <c r="F368" s="15">
        <v>2834.94</v>
      </c>
      <c r="G368" s="15">
        <v>4014.9300000000003</v>
      </c>
      <c r="H368" s="15">
        <v>16226.7</v>
      </c>
      <c r="I368" s="15">
        <v>8152.22</v>
      </c>
      <c r="J368" s="15">
        <v>8250.59</v>
      </c>
      <c r="K368" s="15">
        <v>7824</v>
      </c>
      <c r="L368" s="15">
        <v>10598.630000000001</v>
      </c>
      <c r="M368" s="15">
        <v>571.19000000000005</v>
      </c>
      <c r="N368" s="15">
        <v>7645.35</v>
      </c>
      <c r="O368" s="15">
        <v>7905.16</v>
      </c>
      <c r="P368" s="15">
        <v>13184.61</v>
      </c>
      <c r="Q368" s="50">
        <v>99538.07</v>
      </c>
      <c r="R368" s="11"/>
      <c r="S368" s="11"/>
      <c r="T368" s="11"/>
      <c r="U368" s="11"/>
      <c r="V368" s="11"/>
      <c r="W368" s="11"/>
      <c r="X368" s="11"/>
      <c r="Y368" s="11"/>
      <c r="Z368" s="11"/>
      <c r="AA368" s="11"/>
    </row>
    <row r="369" spans="1:27" hidden="1" outlineLevel="1" x14ac:dyDescent="0.25">
      <c r="A369" s="15" t="s">
        <v>2003</v>
      </c>
      <c r="B369" s="12" t="s">
        <v>2004</v>
      </c>
      <c r="C369" s="13" t="s">
        <v>2005</v>
      </c>
      <c r="D369" s="50"/>
      <c r="E369" s="15">
        <v>0</v>
      </c>
      <c r="F369" s="15">
        <v>140</v>
      </c>
      <c r="G369" s="15">
        <v>0</v>
      </c>
      <c r="H369" s="15">
        <v>0</v>
      </c>
      <c r="I369" s="15">
        <v>72</v>
      </c>
      <c r="J369" s="15">
        <v>0</v>
      </c>
      <c r="K369" s="15">
        <v>0</v>
      </c>
      <c r="L369" s="15">
        <v>0</v>
      </c>
      <c r="M369" s="15">
        <v>0</v>
      </c>
      <c r="N369" s="15">
        <v>6787.54</v>
      </c>
      <c r="O369" s="15">
        <v>0</v>
      </c>
      <c r="P369" s="15">
        <v>-1420</v>
      </c>
      <c r="Q369" s="50">
        <v>5579.54</v>
      </c>
      <c r="R369" s="11"/>
      <c r="S369" s="11"/>
      <c r="T369" s="11"/>
      <c r="U369" s="11"/>
      <c r="V369" s="11"/>
      <c r="W369" s="11"/>
      <c r="X369" s="11"/>
      <c r="Y369" s="11"/>
      <c r="Z369" s="11"/>
      <c r="AA369" s="11"/>
    </row>
    <row r="370" spans="1:27" hidden="1" outlineLevel="1" x14ac:dyDescent="0.25">
      <c r="A370" s="15" t="s">
        <v>2006</v>
      </c>
      <c r="B370" s="12" t="s">
        <v>2007</v>
      </c>
      <c r="C370" s="13" t="s">
        <v>2008</v>
      </c>
      <c r="D370" s="50"/>
      <c r="E370" s="15">
        <v>78.180000000000007</v>
      </c>
      <c r="F370" s="15">
        <v>-50</v>
      </c>
      <c r="G370" s="15">
        <v>380</v>
      </c>
      <c r="H370" s="15">
        <v>311</v>
      </c>
      <c r="I370" s="15">
        <v>397.23</v>
      </c>
      <c r="J370" s="15">
        <v>1415</v>
      </c>
      <c r="K370" s="15">
        <v>143.92000000000002</v>
      </c>
      <c r="L370" s="15">
        <v>163.92000000000002</v>
      </c>
      <c r="M370" s="15">
        <v>243.92000000000002</v>
      </c>
      <c r="N370" s="15">
        <v>183.92000000000002</v>
      </c>
      <c r="O370" s="15">
        <v>100</v>
      </c>
      <c r="P370" s="15">
        <v>380.69</v>
      </c>
      <c r="Q370" s="50">
        <v>3747.78</v>
      </c>
      <c r="R370" s="11"/>
      <c r="S370" s="11"/>
      <c r="T370" s="11"/>
      <c r="U370" s="11"/>
      <c r="V370" s="11"/>
      <c r="W370" s="11"/>
      <c r="X370" s="11"/>
      <c r="Y370" s="11"/>
      <c r="Z370" s="11"/>
      <c r="AA370" s="11"/>
    </row>
    <row r="371" spans="1:27" hidden="1" outlineLevel="1" x14ac:dyDescent="0.25">
      <c r="A371" s="15" t="s">
        <v>2009</v>
      </c>
      <c r="B371" s="12" t="s">
        <v>2010</v>
      </c>
      <c r="C371" s="13" t="s">
        <v>2011</v>
      </c>
      <c r="D371" s="50"/>
      <c r="E371" s="15">
        <v>2123.5</v>
      </c>
      <c r="F371" s="15">
        <v>4385.2</v>
      </c>
      <c r="G371" s="15">
        <v>1948.71</v>
      </c>
      <c r="H371" s="15">
        <v>2979.57</v>
      </c>
      <c r="I371" s="15">
        <v>2421.04</v>
      </c>
      <c r="J371" s="15">
        <v>4494.75</v>
      </c>
      <c r="K371" s="15">
        <v>4112.3</v>
      </c>
      <c r="L371" s="15">
        <v>2198.5700000000002</v>
      </c>
      <c r="M371" s="15">
        <v>5385.11</v>
      </c>
      <c r="N371" s="15">
        <v>2513.9900000000002</v>
      </c>
      <c r="O371" s="15">
        <v>4908.62</v>
      </c>
      <c r="P371" s="15">
        <v>5507.5</v>
      </c>
      <c r="Q371" s="50">
        <v>42978.86</v>
      </c>
      <c r="R371" s="11"/>
      <c r="S371" s="11"/>
      <c r="T371" s="11"/>
      <c r="U371" s="11"/>
      <c r="V371" s="11"/>
      <c r="W371" s="11"/>
      <c r="X371" s="11"/>
      <c r="Y371" s="11"/>
      <c r="Z371" s="11"/>
      <c r="AA371" s="11"/>
    </row>
    <row r="372" spans="1:27" hidden="1" outlineLevel="1" x14ac:dyDescent="0.25">
      <c r="A372" s="15" t="s">
        <v>2012</v>
      </c>
      <c r="B372" s="12" t="s">
        <v>2013</v>
      </c>
      <c r="C372" s="13" t="s">
        <v>302</v>
      </c>
      <c r="D372" s="50"/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318.98</v>
      </c>
      <c r="K372" s="15">
        <v>290.59000000000003</v>
      </c>
      <c r="L372" s="15">
        <v>459.77</v>
      </c>
      <c r="M372" s="15">
        <v>630.03</v>
      </c>
      <c r="N372" s="15">
        <v>966.49</v>
      </c>
      <c r="O372" s="15">
        <v>392.7</v>
      </c>
      <c r="P372" s="15">
        <v>594.81000000000006</v>
      </c>
      <c r="Q372" s="50">
        <v>3653.37</v>
      </c>
      <c r="R372" s="11"/>
      <c r="S372" s="11"/>
      <c r="T372" s="11"/>
      <c r="U372" s="11"/>
      <c r="V372" s="11"/>
      <c r="W372" s="11"/>
      <c r="X372" s="11"/>
      <c r="Y372" s="11"/>
      <c r="Z372" s="11"/>
      <c r="AA372" s="11"/>
    </row>
    <row r="373" spans="1:27" hidden="1" outlineLevel="1" x14ac:dyDescent="0.25">
      <c r="A373" s="15" t="s">
        <v>2014</v>
      </c>
      <c r="B373" s="12" t="s">
        <v>2015</v>
      </c>
      <c r="C373" s="13" t="s">
        <v>314</v>
      </c>
      <c r="D373" s="50"/>
      <c r="E373" s="15">
        <v>90768.99</v>
      </c>
      <c r="F373" s="15">
        <v>34666.19</v>
      </c>
      <c r="G373" s="15">
        <v>-1079252.2</v>
      </c>
      <c r="H373" s="15">
        <v>78366.759999999995</v>
      </c>
      <c r="I373" s="15">
        <v>78101.09</v>
      </c>
      <c r="J373" s="15">
        <v>78101.08</v>
      </c>
      <c r="K373" s="15">
        <v>81783.81</v>
      </c>
      <c r="L373" s="15">
        <v>180510.58000000002</v>
      </c>
      <c r="M373" s="15">
        <v>141134.82</v>
      </c>
      <c r="N373" s="15">
        <v>133000.41</v>
      </c>
      <c r="O373" s="15">
        <v>132889.04</v>
      </c>
      <c r="P373" s="15">
        <v>129973.04000000001</v>
      </c>
      <c r="Q373" s="50">
        <v>80043.610000000073</v>
      </c>
      <c r="R373" s="11"/>
      <c r="S373" s="11"/>
      <c r="T373" s="11"/>
      <c r="U373" s="11"/>
      <c r="V373" s="11"/>
      <c r="W373" s="11"/>
      <c r="X373" s="11"/>
      <c r="Y373" s="11"/>
      <c r="Z373" s="11"/>
      <c r="AA373" s="11"/>
    </row>
    <row r="374" spans="1:27" hidden="1" outlineLevel="1" x14ac:dyDescent="0.25">
      <c r="A374" s="15" t="s">
        <v>2016</v>
      </c>
      <c r="B374" s="12" t="s">
        <v>2017</v>
      </c>
      <c r="C374" s="13" t="s">
        <v>303</v>
      </c>
      <c r="D374" s="50"/>
      <c r="E374" s="15">
        <v>10220.23</v>
      </c>
      <c r="F374" s="15">
        <v>9316.17</v>
      </c>
      <c r="G374" s="15">
        <v>-309.15000000000003</v>
      </c>
      <c r="H374" s="15">
        <v>3972.54</v>
      </c>
      <c r="I374" s="15">
        <v>11482.800000000001</v>
      </c>
      <c r="J374" s="15">
        <v>-5021.1099999999997</v>
      </c>
      <c r="K374" s="15">
        <v>3231.04</v>
      </c>
      <c r="L374" s="15">
        <v>3970.12</v>
      </c>
      <c r="M374" s="15">
        <v>3363.01</v>
      </c>
      <c r="N374" s="15">
        <v>3321.76</v>
      </c>
      <c r="O374" s="15">
        <v>3737.13</v>
      </c>
      <c r="P374" s="15">
        <v>6392.24</v>
      </c>
      <c r="Q374" s="50">
        <v>53676.780000000006</v>
      </c>
      <c r="R374" s="11"/>
      <c r="S374" s="11"/>
      <c r="T374" s="11"/>
      <c r="U374" s="11"/>
      <c r="V374" s="11"/>
      <c r="W374" s="11"/>
      <c r="X374" s="11"/>
      <c r="Y374" s="11"/>
      <c r="Z374" s="11"/>
      <c r="AA374" s="11"/>
    </row>
    <row r="375" spans="1:27" hidden="1" outlineLevel="1" x14ac:dyDescent="0.25">
      <c r="A375" s="15" t="s">
        <v>2018</v>
      </c>
      <c r="B375" s="12" t="s">
        <v>2019</v>
      </c>
      <c r="C375" s="13" t="s">
        <v>2020</v>
      </c>
      <c r="D375" s="50"/>
      <c r="E375" s="15">
        <v>8539.98</v>
      </c>
      <c r="F375" s="15">
        <v>6304.31</v>
      </c>
      <c r="G375" s="15">
        <v>7422.16</v>
      </c>
      <c r="H375" s="15">
        <v>4518.45</v>
      </c>
      <c r="I375" s="15">
        <v>12510.45</v>
      </c>
      <c r="J375" s="15">
        <v>11329.9</v>
      </c>
      <c r="K375" s="15">
        <v>1603.73</v>
      </c>
      <c r="L375" s="15">
        <v>3579.4900000000002</v>
      </c>
      <c r="M375" s="15">
        <v>6090.17</v>
      </c>
      <c r="N375" s="15">
        <v>10968.44</v>
      </c>
      <c r="O375" s="15">
        <v>12110.06</v>
      </c>
      <c r="P375" s="15">
        <v>17151.990000000002</v>
      </c>
      <c r="Q375" s="50">
        <v>102129.13</v>
      </c>
      <c r="R375" s="11"/>
      <c r="S375" s="11"/>
      <c r="T375" s="11"/>
      <c r="U375" s="11"/>
      <c r="V375" s="11"/>
      <c r="W375" s="11"/>
      <c r="X375" s="11"/>
      <c r="Y375" s="11"/>
      <c r="Z375" s="11"/>
      <c r="AA375" s="11"/>
    </row>
    <row r="376" spans="1:27" hidden="1" outlineLevel="1" x14ac:dyDescent="0.25">
      <c r="A376" s="15" t="s">
        <v>2021</v>
      </c>
      <c r="B376" s="12" t="s">
        <v>2022</v>
      </c>
      <c r="C376" s="13" t="s">
        <v>305</v>
      </c>
      <c r="D376" s="50"/>
      <c r="E376" s="15">
        <v>0</v>
      </c>
      <c r="F376" s="15">
        <v>100</v>
      </c>
      <c r="G376" s="15">
        <v>66247.88</v>
      </c>
      <c r="H376" s="15">
        <v>-57185.19</v>
      </c>
      <c r="I376" s="15">
        <v>1365.3</v>
      </c>
      <c r="J376" s="15">
        <v>1619.69</v>
      </c>
      <c r="K376" s="15">
        <v>1496.21</v>
      </c>
      <c r="L376" s="15">
        <v>73671</v>
      </c>
      <c r="M376" s="15">
        <v>13480</v>
      </c>
      <c r="N376" s="15">
        <v>13002.6</v>
      </c>
      <c r="O376" s="15">
        <v>0</v>
      </c>
      <c r="P376" s="15">
        <v>9872.64</v>
      </c>
      <c r="Q376" s="50">
        <v>123670.13000000002</v>
      </c>
      <c r="R376" s="11"/>
      <c r="S376" s="11"/>
      <c r="T376" s="11"/>
      <c r="U376" s="11"/>
      <c r="V376" s="11"/>
      <c r="W376" s="11"/>
      <c r="X376" s="11"/>
      <c r="Y376" s="11"/>
      <c r="Z376" s="11"/>
      <c r="AA376" s="11"/>
    </row>
    <row r="377" spans="1:27" hidden="1" outlineLevel="1" x14ac:dyDescent="0.25">
      <c r="A377" s="15" t="s">
        <v>2023</v>
      </c>
      <c r="B377" s="12" t="s">
        <v>2024</v>
      </c>
      <c r="C377" s="13" t="s">
        <v>306</v>
      </c>
      <c r="D377" s="50"/>
      <c r="E377" s="15">
        <v>8.9</v>
      </c>
      <c r="F377" s="15">
        <v>0</v>
      </c>
      <c r="G377" s="15">
        <v>49029.78</v>
      </c>
      <c r="H377" s="15">
        <v>145.66</v>
      </c>
      <c r="I377" s="15">
        <v>-0.1</v>
      </c>
      <c r="J377" s="15">
        <v>12.44</v>
      </c>
      <c r="K377" s="15">
        <v>287.39</v>
      </c>
      <c r="L377" s="15">
        <v>0</v>
      </c>
      <c r="M377" s="15">
        <v>30000</v>
      </c>
      <c r="N377" s="15">
        <v>40000</v>
      </c>
      <c r="O377" s="15">
        <v>0</v>
      </c>
      <c r="P377" s="15">
        <v>50740.68</v>
      </c>
      <c r="Q377" s="50">
        <v>170224.75000000003</v>
      </c>
      <c r="R377" s="11"/>
      <c r="S377" s="11"/>
      <c r="T377" s="11"/>
      <c r="U377" s="11"/>
      <c r="V377" s="11"/>
      <c r="W377" s="11"/>
      <c r="X377" s="11"/>
      <c r="Y377" s="11"/>
      <c r="Z377" s="11"/>
      <c r="AA377" s="11"/>
    </row>
    <row r="378" spans="1:27" hidden="1" outlineLevel="1" x14ac:dyDescent="0.25">
      <c r="A378" s="15" t="s">
        <v>2025</v>
      </c>
      <c r="B378" s="12" t="s">
        <v>2026</v>
      </c>
      <c r="C378" s="13" t="s">
        <v>2027</v>
      </c>
      <c r="D378" s="50"/>
      <c r="E378" s="15">
        <v>15200</v>
      </c>
      <c r="F378" s="15">
        <v>21200</v>
      </c>
      <c r="G378" s="15">
        <v>11200</v>
      </c>
      <c r="H378" s="15">
        <v>11200</v>
      </c>
      <c r="I378" s="15">
        <v>11200</v>
      </c>
      <c r="J378" s="15">
        <v>17007</v>
      </c>
      <c r="K378" s="15">
        <v>0</v>
      </c>
      <c r="L378" s="15">
        <v>0</v>
      </c>
      <c r="M378" s="15">
        <v>3600</v>
      </c>
      <c r="N378" s="15">
        <v>6100</v>
      </c>
      <c r="O378" s="15">
        <v>7600</v>
      </c>
      <c r="P378" s="15">
        <v>3750</v>
      </c>
      <c r="Q378" s="50">
        <v>108057</v>
      </c>
      <c r="R378" s="11"/>
      <c r="S378" s="11"/>
      <c r="T378" s="11"/>
      <c r="U378" s="11"/>
      <c r="V378" s="11"/>
      <c r="W378" s="11"/>
      <c r="X378" s="11"/>
      <c r="Y378" s="11"/>
      <c r="Z378" s="11"/>
      <c r="AA378" s="11"/>
    </row>
    <row r="379" spans="1:27" hidden="1" outlineLevel="1" x14ac:dyDescent="0.25">
      <c r="A379" s="15" t="s">
        <v>2028</v>
      </c>
      <c r="B379" s="12" t="s">
        <v>2029</v>
      </c>
      <c r="C379" s="13" t="s">
        <v>2030</v>
      </c>
      <c r="D379" s="50"/>
      <c r="E379" s="15">
        <v>315839.89</v>
      </c>
      <c r="F379" s="15">
        <v>252816.2</v>
      </c>
      <c r="G379" s="15">
        <v>263642.48</v>
      </c>
      <c r="H379" s="15">
        <v>298525.55</v>
      </c>
      <c r="I379" s="15">
        <v>300019.55</v>
      </c>
      <c r="J379" s="15">
        <v>296340.85000000003</v>
      </c>
      <c r="K379" s="15">
        <v>303030.34000000003</v>
      </c>
      <c r="L379" s="15">
        <v>302523.23</v>
      </c>
      <c r="M379" s="15">
        <v>305400.37</v>
      </c>
      <c r="N379" s="15">
        <v>282770.53000000003</v>
      </c>
      <c r="O379" s="15">
        <v>274402.02</v>
      </c>
      <c r="P379" s="15">
        <v>356915.75</v>
      </c>
      <c r="Q379" s="50">
        <v>3552226.7600000002</v>
      </c>
      <c r="R379" s="11"/>
      <c r="S379" s="11"/>
      <c r="T379" s="11"/>
      <c r="U379" s="11"/>
      <c r="V379" s="11"/>
      <c r="W379" s="11"/>
      <c r="X379" s="11"/>
      <c r="Y379" s="11"/>
      <c r="Z379" s="11"/>
      <c r="AA379" s="11"/>
    </row>
    <row r="380" spans="1:27" hidden="1" outlineLevel="1" x14ac:dyDescent="0.25">
      <c r="A380" s="15" t="s">
        <v>2031</v>
      </c>
      <c r="B380" s="12" t="s">
        <v>2032</v>
      </c>
      <c r="C380" s="13" t="s">
        <v>308</v>
      </c>
      <c r="D380" s="50"/>
      <c r="E380" s="15">
        <v>17397.62</v>
      </c>
      <c r="F380" s="15">
        <v>16651.3</v>
      </c>
      <c r="G380" s="15">
        <v>17137.599999999999</v>
      </c>
      <c r="H380" s="15">
        <v>19324.27</v>
      </c>
      <c r="I380" s="15">
        <v>17993.260000000002</v>
      </c>
      <c r="J380" s="15">
        <v>20876.09</v>
      </c>
      <c r="K380" s="15">
        <v>17276.28</v>
      </c>
      <c r="L380" s="15">
        <v>15978.67</v>
      </c>
      <c r="M380" s="15">
        <v>15933.1</v>
      </c>
      <c r="N380" s="15">
        <v>17242.400000000001</v>
      </c>
      <c r="O380" s="15">
        <v>16002.19</v>
      </c>
      <c r="P380" s="15">
        <v>15243.89</v>
      </c>
      <c r="Q380" s="50">
        <v>207056.67000000004</v>
      </c>
      <c r="R380" s="11"/>
      <c r="S380" s="11"/>
      <c r="T380" s="11"/>
      <c r="U380" s="11"/>
      <c r="V380" s="11"/>
      <c r="W380" s="11"/>
      <c r="X380" s="11"/>
      <c r="Y380" s="11"/>
      <c r="Z380" s="11"/>
      <c r="AA380" s="11"/>
    </row>
    <row r="381" spans="1:27" hidden="1" outlineLevel="1" x14ac:dyDescent="0.25">
      <c r="A381" s="15" t="s">
        <v>2033</v>
      </c>
      <c r="B381" s="12" t="s">
        <v>2034</v>
      </c>
      <c r="C381" s="13" t="s">
        <v>2035</v>
      </c>
      <c r="D381" s="50"/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647128.63</v>
      </c>
      <c r="K381" s="15">
        <v>-10944.92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50">
        <v>636183.71</v>
      </c>
      <c r="R381" s="11"/>
      <c r="S381" s="11"/>
      <c r="T381" s="11"/>
      <c r="U381" s="11"/>
      <c r="V381" s="11"/>
      <c r="W381" s="11"/>
      <c r="X381" s="11"/>
      <c r="Y381" s="11"/>
      <c r="Z381" s="11"/>
      <c r="AA381" s="11"/>
    </row>
    <row r="382" spans="1:27" hidden="1" outlineLevel="1" x14ac:dyDescent="0.25">
      <c r="A382" s="15" t="s">
        <v>2036</v>
      </c>
      <c r="B382" s="12" t="s">
        <v>2037</v>
      </c>
      <c r="C382" s="13" t="s">
        <v>2038</v>
      </c>
      <c r="D382" s="50"/>
      <c r="E382" s="15">
        <v>14633.32</v>
      </c>
      <c r="F382" s="15">
        <v>8237.4600000000009</v>
      </c>
      <c r="G382" s="15">
        <v>22015</v>
      </c>
      <c r="H382" s="15">
        <v>9111.66</v>
      </c>
      <c r="I382" s="15">
        <v>8435.4</v>
      </c>
      <c r="J382" s="15">
        <v>12794.82</v>
      </c>
      <c r="K382" s="15">
        <v>12984.970000000001</v>
      </c>
      <c r="L382" s="15">
        <v>9256.7800000000007</v>
      </c>
      <c r="M382" s="15">
        <v>11866.06</v>
      </c>
      <c r="N382" s="15">
        <v>13828.48</v>
      </c>
      <c r="O382" s="15">
        <v>12518.2</v>
      </c>
      <c r="P382" s="15">
        <v>11538.18</v>
      </c>
      <c r="Q382" s="50">
        <v>147220.32999999999</v>
      </c>
      <c r="R382" s="11"/>
      <c r="S382" s="11"/>
      <c r="T382" s="11"/>
      <c r="U382" s="11"/>
      <c r="V382" s="11"/>
      <c r="W382" s="11"/>
      <c r="X382" s="11"/>
      <c r="Y382" s="11"/>
      <c r="Z382" s="11"/>
      <c r="AA382" s="11"/>
    </row>
    <row r="383" spans="1:27" hidden="1" outlineLevel="1" x14ac:dyDescent="0.25">
      <c r="A383" s="15" t="s">
        <v>2039</v>
      </c>
      <c r="B383" s="12" t="s">
        <v>2040</v>
      </c>
      <c r="C383" s="13" t="s">
        <v>2041</v>
      </c>
      <c r="D383" s="50"/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330.88</v>
      </c>
      <c r="P383" s="15">
        <v>42.52</v>
      </c>
      <c r="Q383" s="50">
        <v>373.4</v>
      </c>
      <c r="R383" s="11"/>
      <c r="S383" s="11"/>
      <c r="T383" s="11"/>
      <c r="U383" s="11"/>
      <c r="V383" s="11"/>
      <c r="W383" s="11"/>
      <c r="X383" s="11"/>
      <c r="Y383" s="11"/>
      <c r="Z383" s="11"/>
      <c r="AA383" s="11"/>
    </row>
    <row r="384" spans="1:27" hidden="1" outlineLevel="1" x14ac:dyDescent="0.25">
      <c r="A384" s="15" t="s">
        <v>2042</v>
      </c>
      <c r="B384" s="12" t="s">
        <v>2043</v>
      </c>
      <c r="C384" s="13" t="s">
        <v>309</v>
      </c>
      <c r="D384" s="50"/>
      <c r="E384" s="15">
        <v>5327.12</v>
      </c>
      <c r="F384" s="15">
        <v>2578.63</v>
      </c>
      <c r="G384" s="15">
        <v>4774.17</v>
      </c>
      <c r="H384" s="15">
        <v>9906.18</v>
      </c>
      <c r="I384" s="15">
        <v>1736.06</v>
      </c>
      <c r="J384" s="15">
        <v>1949.49</v>
      </c>
      <c r="K384" s="15">
        <v>1636.57</v>
      </c>
      <c r="L384" s="15">
        <v>8171.59</v>
      </c>
      <c r="M384" s="15">
        <v>107.25</v>
      </c>
      <c r="N384" s="15">
        <v>6201.95</v>
      </c>
      <c r="O384" s="15">
        <v>9398.7000000000007</v>
      </c>
      <c r="P384" s="15">
        <v>8167.12</v>
      </c>
      <c r="Q384" s="50">
        <v>59954.83</v>
      </c>
      <c r="R384" s="11"/>
      <c r="S384" s="11"/>
      <c r="T384" s="11"/>
      <c r="U384" s="11"/>
      <c r="V384" s="11"/>
      <c r="W384" s="11"/>
      <c r="X384" s="11"/>
      <c r="Y384" s="11"/>
      <c r="Z384" s="11"/>
      <c r="AA384" s="11"/>
    </row>
    <row r="385" spans="1:27" hidden="1" outlineLevel="1" x14ac:dyDescent="0.25">
      <c r="A385" s="15" t="s">
        <v>2044</v>
      </c>
      <c r="B385" s="12" t="s">
        <v>2045</v>
      </c>
      <c r="C385" s="13" t="s">
        <v>310</v>
      </c>
      <c r="D385" s="50"/>
      <c r="E385" s="15">
        <v>-13991.36</v>
      </c>
      <c r="F385" s="15">
        <v>-15233.79</v>
      </c>
      <c r="G385" s="15">
        <v>-13143.880000000001</v>
      </c>
      <c r="H385" s="15">
        <v>-15683.050000000001</v>
      </c>
      <c r="I385" s="15">
        <v>-14731.18</v>
      </c>
      <c r="J385" s="15">
        <v>-14890.98</v>
      </c>
      <c r="K385" s="15">
        <v>-16204.43</v>
      </c>
      <c r="L385" s="15">
        <v>-11649.2</v>
      </c>
      <c r="M385" s="15">
        <v>-13403.300000000001</v>
      </c>
      <c r="N385" s="15">
        <v>-17403</v>
      </c>
      <c r="O385" s="15">
        <v>-16850.63</v>
      </c>
      <c r="P385" s="15">
        <v>-16183.6</v>
      </c>
      <c r="Q385" s="50">
        <v>-179368.4</v>
      </c>
      <c r="R385" s="11"/>
      <c r="S385" s="11"/>
      <c r="T385" s="11"/>
      <c r="U385" s="11"/>
      <c r="V385" s="11"/>
      <c r="W385" s="11"/>
      <c r="X385" s="11"/>
      <c r="Y385" s="11"/>
      <c r="Z385" s="11"/>
      <c r="AA385" s="11"/>
    </row>
    <row r="386" spans="1:27" hidden="1" outlineLevel="1" x14ac:dyDescent="0.25">
      <c r="A386" s="15" t="s">
        <v>2046</v>
      </c>
      <c r="B386" s="12" t="s">
        <v>2047</v>
      </c>
      <c r="C386" s="13" t="s">
        <v>311</v>
      </c>
      <c r="D386" s="50"/>
      <c r="E386" s="15">
        <v>790.23</v>
      </c>
      <c r="F386" s="15">
        <v>4400.6400000000003</v>
      </c>
      <c r="G386" s="15">
        <v>-5605.25</v>
      </c>
      <c r="H386" s="15">
        <v>1068.3900000000001</v>
      </c>
      <c r="I386" s="15">
        <v>-27115.64</v>
      </c>
      <c r="J386" s="15">
        <v>-72019.41</v>
      </c>
      <c r="K386" s="15">
        <v>-540.6</v>
      </c>
      <c r="L386" s="15">
        <v>-157418.44</v>
      </c>
      <c r="M386" s="15">
        <v>901.31000000000006</v>
      </c>
      <c r="N386" s="15">
        <v>1999.28</v>
      </c>
      <c r="O386" s="15">
        <v>-259.79000000000002</v>
      </c>
      <c r="P386" s="15">
        <v>6328.2</v>
      </c>
      <c r="Q386" s="50">
        <v>-247471.08000000002</v>
      </c>
      <c r="R386" s="11"/>
      <c r="S386" s="11"/>
      <c r="T386" s="11"/>
      <c r="U386" s="11"/>
      <c r="V386" s="11"/>
      <c r="W386" s="11"/>
      <c r="X386" s="11"/>
      <c r="Y386" s="11"/>
      <c r="Z386" s="11"/>
      <c r="AA386" s="11"/>
    </row>
    <row r="387" spans="1:27" hidden="1" outlineLevel="1" x14ac:dyDescent="0.25">
      <c r="A387" s="15" t="s">
        <v>2048</v>
      </c>
      <c r="B387" s="12" t="s">
        <v>2049</v>
      </c>
      <c r="C387" s="13" t="s">
        <v>312</v>
      </c>
      <c r="D387" s="50"/>
      <c r="E387" s="15">
        <v>3673.5</v>
      </c>
      <c r="F387" s="15">
        <v>3099.42</v>
      </c>
      <c r="G387" s="15">
        <v>2578.56</v>
      </c>
      <c r="H387" s="15">
        <v>5223.6400000000003</v>
      </c>
      <c r="I387" s="15">
        <v>2549.23</v>
      </c>
      <c r="J387" s="15">
        <v>4572.6400000000003</v>
      </c>
      <c r="K387" s="15">
        <v>778.45</v>
      </c>
      <c r="L387" s="15">
        <v>1283.44</v>
      </c>
      <c r="M387" s="15">
        <v>2550.44</v>
      </c>
      <c r="N387" s="15">
        <v>3379.16</v>
      </c>
      <c r="O387" s="15">
        <v>2979.56</v>
      </c>
      <c r="P387" s="15">
        <v>6646.25</v>
      </c>
      <c r="Q387" s="50">
        <v>39314.29</v>
      </c>
      <c r="R387" s="11"/>
      <c r="S387" s="11"/>
      <c r="T387" s="11"/>
      <c r="U387" s="11"/>
      <c r="V387" s="11"/>
      <c r="W387" s="11"/>
      <c r="X387" s="11"/>
      <c r="Y387" s="11"/>
      <c r="Z387" s="11"/>
      <c r="AA387" s="11"/>
    </row>
    <row r="388" spans="1:27" hidden="1" outlineLevel="1" x14ac:dyDescent="0.25">
      <c r="A388" s="15" t="s">
        <v>2050</v>
      </c>
      <c r="B388" s="12" t="s">
        <v>2051</v>
      </c>
      <c r="C388" s="13" t="s">
        <v>2052</v>
      </c>
      <c r="D388" s="50"/>
      <c r="E388" s="15">
        <v>0</v>
      </c>
      <c r="F388" s="15">
        <v>1608.28</v>
      </c>
      <c r="G388" s="15">
        <v>0</v>
      </c>
      <c r="H388" s="15">
        <v>0</v>
      </c>
      <c r="I388" s="15">
        <v>0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50">
        <v>1608.28</v>
      </c>
      <c r="R388" s="11"/>
      <c r="S388" s="11"/>
      <c r="T388" s="11"/>
      <c r="U388" s="11"/>
      <c r="V388" s="11"/>
      <c r="W388" s="11"/>
      <c r="X388" s="11"/>
      <c r="Y388" s="11"/>
      <c r="Z388" s="11"/>
      <c r="AA388" s="11"/>
    </row>
    <row r="389" spans="1:27" collapsed="1" x14ac:dyDescent="0.25">
      <c r="A389" s="58" t="s">
        <v>2053</v>
      </c>
      <c r="B389" s="29" t="s">
        <v>2054</v>
      </c>
      <c r="C389" s="30"/>
      <c r="D389" s="58"/>
      <c r="E389" s="58">
        <v>446467.23000000004</v>
      </c>
      <c r="F389" s="58">
        <v>539327.83000000007</v>
      </c>
      <c r="G389" s="58">
        <v>-564996.80999999994</v>
      </c>
      <c r="H389" s="58">
        <v>561264.4800000001</v>
      </c>
      <c r="I389" s="58">
        <v>684127.83</v>
      </c>
      <c r="J389" s="58">
        <v>1683853.93</v>
      </c>
      <c r="K389" s="58">
        <v>589156.88</v>
      </c>
      <c r="L389" s="58">
        <v>562805.26000000013</v>
      </c>
      <c r="M389" s="58">
        <v>476297.56000000011</v>
      </c>
      <c r="N389" s="58">
        <v>699870.43</v>
      </c>
      <c r="O389" s="58">
        <v>532615.94000000006</v>
      </c>
      <c r="P389" s="58">
        <v>697802.8899999999</v>
      </c>
      <c r="Q389" s="58">
        <v>6908593.4499999983</v>
      </c>
      <c r="R389" s="11"/>
      <c r="S389" s="11"/>
      <c r="T389" s="11"/>
      <c r="U389" s="11"/>
      <c r="V389" s="11"/>
      <c r="W389" s="11"/>
      <c r="X389" s="11"/>
      <c r="Y389" s="11"/>
      <c r="Z389" s="11"/>
      <c r="AA389" s="11"/>
    </row>
    <row r="390" spans="1:27" s="20" customFormat="1" x14ac:dyDescent="0.25">
      <c r="A390" s="63" t="s">
        <v>2055</v>
      </c>
      <c r="B390" s="60" t="s">
        <v>2056</v>
      </c>
      <c r="C390" s="26"/>
      <c r="D390" s="63"/>
      <c r="E390" s="63">
        <v>19302561.059999999</v>
      </c>
      <c r="F390" s="63">
        <v>17435661.199999999</v>
      </c>
      <c r="G390" s="63">
        <v>17392149.120000008</v>
      </c>
      <c r="H390" s="63">
        <v>18806315.859999992</v>
      </c>
      <c r="I390" s="63">
        <v>19124187.890000001</v>
      </c>
      <c r="J390" s="63">
        <v>19951895.450000003</v>
      </c>
      <c r="K390" s="63">
        <v>18985563.5</v>
      </c>
      <c r="L390" s="63">
        <v>19031207.849999998</v>
      </c>
      <c r="M390" s="63">
        <v>18634033.440000005</v>
      </c>
      <c r="N390" s="63">
        <v>19516732.18</v>
      </c>
      <c r="O390" s="63">
        <v>19905955.970000006</v>
      </c>
      <c r="P390" s="63">
        <v>20924669.079999998</v>
      </c>
      <c r="Q390" s="63">
        <v>229010932.59999993</v>
      </c>
    </row>
    <row r="391" spans="1:27" x14ac:dyDescent="0.25">
      <c r="A391" s="58" t="s">
        <v>2057</v>
      </c>
      <c r="B391" s="29" t="s">
        <v>2058</v>
      </c>
      <c r="C391" s="30"/>
      <c r="D391" s="58"/>
      <c r="E391" s="58">
        <v>0</v>
      </c>
      <c r="F391" s="58">
        <v>0</v>
      </c>
      <c r="G391" s="58">
        <v>0</v>
      </c>
      <c r="H391" s="58">
        <v>0</v>
      </c>
      <c r="I391" s="58">
        <v>0</v>
      </c>
      <c r="J391" s="58">
        <v>0</v>
      </c>
      <c r="K391" s="58">
        <v>0</v>
      </c>
      <c r="L391" s="58">
        <v>0</v>
      </c>
      <c r="M391" s="58">
        <v>0</v>
      </c>
      <c r="N391" s="58">
        <v>0</v>
      </c>
      <c r="O391" s="58">
        <v>0</v>
      </c>
      <c r="P391" s="58">
        <v>0</v>
      </c>
      <c r="Q391" s="58">
        <v>0</v>
      </c>
      <c r="R391" s="11"/>
      <c r="S391" s="11"/>
      <c r="T391" s="11"/>
      <c r="U391" s="11"/>
      <c r="V391" s="11"/>
      <c r="W391" s="11"/>
      <c r="X391" s="11"/>
      <c r="Y391" s="11"/>
      <c r="Z391" s="11"/>
      <c r="AA391" s="11"/>
    </row>
    <row r="392" spans="1:27" s="20" customFormat="1" x14ac:dyDescent="0.25">
      <c r="A392" s="64" t="s">
        <v>2059</v>
      </c>
      <c r="B392" s="60" t="s">
        <v>2060</v>
      </c>
      <c r="C392" s="26"/>
      <c r="D392" s="64"/>
      <c r="E392" s="64">
        <v>-1064077.7899999977</v>
      </c>
      <c r="F392" s="64">
        <v>-385835.39000000444</v>
      </c>
      <c r="G392" s="64">
        <v>304326.18999999925</v>
      </c>
      <c r="H392" s="64">
        <v>-577179.64000000188</v>
      </c>
      <c r="I392" s="64">
        <v>-406504.30999999907</v>
      </c>
      <c r="J392" s="64">
        <v>-1435422.5899999989</v>
      </c>
      <c r="K392" s="64">
        <v>-504320.37999999826</v>
      </c>
      <c r="L392" s="64">
        <v>-455301.05000000144</v>
      </c>
      <c r="M392" s="64">
        <v>-743090.78000000212</v>
      </c>
      <c r="N392" s="64">
        <v>-1161596.179999995</v>
      </c>
      <c r="O392" s="64">
        <v>-527636.67000000156</v>
      </c>
      <c r="P392" s="64">
        <v>-1780423.350000001</v>
      </c>
      <c r="Q392" s="64">
        <v>-8737061.9400000013</v>
      </c>
    </row>
    <row r="393" spans="1:27" x14ac:dyDescent="0.25">
      <c r="A393" s="17"/>
      <c r="B393" s="36"/>
      <c r="C393" s="26"/>
      <c r="D393" s="65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1"/>
      <c r="S393" s="11"/>
      <c r="T393" s="11"/>
      <c r="U393" s="11"/>
      <c r="V393" s="11"/>
      <c r="W393" s="11"/>
      <c r="X393" s="11"/>
      <c r="Y393" s="11"/>
      <c r="Z393" s="11"/>
      <c r="AA393" s="11"/>
    </row>
    <row r="394" spans="1:27" x14ac:dyDescent="0.25">
      <c r="A394" s="17"/>
      <c r="B394" s="26" t="s">
        <v>2061</v>
      </c>
      <c r="C394" s="30"/>
      <c r="D394" s="66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1"/>
      <c r="S394" s="11"/>
      <c r="T394" s="11"/>
      <c r="U394" s="11"/>
      <c r="V394" s="11"/>
      <c r="W394" s="11"/>
      <c r="X394" s="11"/>
      <c r="Y394" s="11"/>
      <c r="Z394" s="11"/>
      <c r="AA394" s="11"/>
    </row>
    <row r="395" spans="1:27" x14ac:dyDescent="0.25">
      <c r="A395" s="17" t="s">
        <v>2062</v>
      </c>
      <c r="B395" s="29" t="s">
        <v>2063</v>
      </c>
      <c r="C395" s="30" t="s">
        <v>2064</v>
      </c>
      <c r="D395" s="17"/>
      <c r="E395" s="17">
        <v>0</v>
      </c>
      <c r="F395" s="17">
        <v>0</v>
      </c>
      <c r="G395" s="17">
        <v>0</v>
      </c>
      <c r="H395" s="17">
        <v>0</v>
      </c>
      <c r="I395" s="17">
        <v>0</v>
      </c>
      <c r="J395" s="17">
        <v>0</v>
      </c>
      <c r="K395" s="17">
        <v>0</v>
      </c>
      <c r="L395" s="17">
        <v>0</v>
      </c>
      <c r="M395" s="17">
        <v>0</v>
      </c>
      <c r="N395" s="17">
        <v>0</v>
      </c>
      <c r="O395" s="17">
        <v>0</v>
      </c>
      <c r="P395" s="17">
        <v>0</v>
      </c>
      <c r="Q395" s="17">
        <v>0</v>
      </c>
      <c r="R395" s="11"/>
      <c r="S395" s="11"/>
      <c r="T395" s="11"/>
      <c r="U395" s="11"/>
      <c r="V395" s="11"/>
      <c r="W395" s="11"/>
      <c r="X395" s="11"/>
      <c r="Y395" s="11"/>
      <c r="Z395" s="11"/>
      <c r="AA395" s="11"/>
    </row>
    <row r="396" spans="1:27" hidden="1" outlineLevel="1" x14ac:dyDescent="0.25">
      <c r="A396" s="15" t="s">
        <v>2065</v>
      </c>
      <c r="B396" s="12" t="s">
        <v>2066</v>
      </c>
      <c r="C396" s="13" t="s">
        <v>2067</v>
      </c>
      <c r="D396" s="50"/>
      <c r="E396" s="15">
        <v>0</v>
      </c>
      <c r="F396" s="15">
        <v>0</v>
      </c>
      <c r="G396" s="15">
        <v>0</v>
      </c>
      <c r="H396" s="15">
        <v>0</v>
      </c>
      <c r="I396" s="15">
        <v>0</v>
      </c>
      <c r="J396" s="15">
        <v>2027024.06</v>
      </c>
      <c r="K396" s="15">
        <v>0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50">
        <v>2027024.06</v>
      </c>
      <c r="R396" s="11"/>
      <c r="S396" s="11"/>
      <c r="T396" s="11"/>
      <c r="U396" s="11"/>
      <c r="V396" s="11"/>
      <c r="W396" s="11"/>
      <c r="X396" s="11"/>
      <c r="Y396" s="11"/>
      <c r="Z396" s="11"/>
      <c r="AA396" s="11"/>
    </row>
    <row r="397" spans="1:27" hidden="1" outlineLevel="1" x14ac:dyDescent="0.25">
      <c r="A397" s="15" t="s">
        <v>2068</v>
      </c>
      <c r="B397" s="12" t="s">
        <v>2069</v>
      </c>
      <c r="C397" s="13" t="s">
        <v>2070</v>
      </c>
      <c r="D397" s="50"/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-3088767.47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50">
        <v>-3088767.47</v>
      </c>
      <c r="R397" s="11"/>
      <c r="S397" s="11"/>
      <c r="T397" s="11"/>
      <c r="U397" s="11"/>
      <c r="V397" s="11"/>
      <c r="W397" s="11"/>
      <c r="X397" s="11"/>
      <c r="Y397" s="11"/>
      <c r="Z397" s="11"/>
      <c r="AA397" s="11"/>
    </row>
    <row r="398" spans="1:27" collapsed="1" x14ac:dyDescent="0.25">
      <c r="A398" s="17" t="s">
        <v>2071</v>
      </c>
      <c r="B398" s="29" t="s">
        <v>2072</v>
      </c>
      <c r="C398" s="30"/>
      <c r="D398" s="17"/>
      <c r="E398" s="17">
        <v>0</v>
      </c>
      <c r="F398" s="17">
        <v>0</v>
      </c>
      <c r="G398" s="17">
        <v>0</v>
      </c>
      <c r="H398" s="17">
        <v>0</v>
      </c>
      <c r="I398" s="17">
        <v>0</v>
      </c>
      <c r="J398" s="17">
        <v>-1061743.4100000001</v>
      </c>
      <c r="K398" s="17">
        <v>0</v>
      </c>
      <c r="L398" s="17">
        <v>0</v>
      </c>
      <c r="M398" s="17">
        <v>0</v>
      </c>
      <c r="N398" s="17">
        <v>0</v>
      </c>
      <c r="O398" s="17">
        <v>0</v>
      </c>
      <c r="P398" s="17">
        <v>0</v>
      </c>
      <c r="Q398" s="17">
        <v>-1061743.4100000001</v>
      </c>
      <c r="R398" s="11"/>
      <c r="S398" s="11"/>
      <c r="T398" s="11"/>
      <c r="U398" s="11"/>
      <c r="V398" s="11"/>
      <c r="W398" s="11"/>
      <c r="X398" s="11"/>
      <c r="Y398" s="11"/>
      <c r="Z398" s="11"/>
      <c r="AA398" s="11"/>
    </row>
    <row r="399" spans="1:27" x14ac:dyDescent="0.25">
      <c r="A399" s="35" t="s">
        <v>2073</v>
      </c>
      <c r="B399" s="29" t="s">
        <v>2061</v>
      </c>
      <c r="C399" s="30"/>
      <c r="D399" s="35"/>
      <c r="E399" s="35">
        <v>0</v>
      </c>
      <c r="F399" s="35">
        <v>0</v>
      </c>
      <c r="G399" s="35">
        <v>0</v>
      </c>
      <c r="H399" s="35">
        <v>0</v>
      </c>
      <c r="I399" s="35">
        <v>0</v>
      </c>
      <c r="J399" s="35">
        <v>1061743.4100000001</v>
      </c>
      <c r="K399" s="35">
        <v>0</v>
      </c>
      <c r="L399" s="35">
        <v>0</v>
      </c>
      <c r="M399" s="35">
        <v>0</v>
      </c>
      <c r="N399" s="35">
        <v>0</v>
      </c>
      <c r="O399" s="35">
        <v>0</v>
      </c>
      <c r="P399" s="35">
        <v>0</v>
      </c>
      <c r="Q399" s="35">
        <v>1061743.4100000001</v>
      </c>
      <c r="R399" s="11"/>
      <c r="S399" s="11"/>
      <c r="T399" s="11"/>
      <c r="U399" s="11"/>
      <c r="V399" s="11"/>
      <c r="W399" s="11"/>
      <c r="X399" s="11"/>
      <c r="Y399" s="11"/>
      <c r="Z399" s="11"/>
      <c r="AA399" s="11"/>
    </row>
    <row r="400" spans="1:27" s="20" customFormat="1" x14ac:dyDescent="0.25">
      <c r="A400" s="64" t="s">
        <v>2074</v>
      </c>
      <c r="B400" s="67" t="s">
        <v>2075</v>
      </c>
      <c r="C400" s="26"/>
      <c r="D400" s="64"/>
      <c r="E400" s="64">
        <v>-1064077.7899999977</v>
      </c>
      <c r="F400" s="64">
        <v>-385835.39000000444</v>
      </c>
      <c r="G400" s="64">
        <v>304326.18999999925</v>
      </c>
      <c r="H400" s="64">
        <v>-577179.64000000188</v>
      </c>
      <c r="I400" s="64">
        <v>-406504.30999999907</v>
      </c>
      <c r="J400" s="64">
        <v>-373679.18000000058</v>
      </c>
      <c r="K400" s="64">
        <v>-504320.37999999826</v>
      </c>
      <c r="L400" s="64">
        <v>-455301.05000000144</v>
      </c>
      <c r="M400" s="64">
        <v>-743090.78000000212</v>
      </c>
      <c r="N400" s="64">
        <v>-1161596.179999995</v>
      </c>
      <c r="O400" s="64">
        <v>-527636.67000000156</v>
      </c>
      <c r="P400" s="64">
        <v>-1780423.350000001</v>
      </c>
      <c r="Q400" s="64">
        <v>-7675318.5299999965</v>
      </c>
    </row>
    <row r="401" spans="1:27" x14ac:dyDescent="0.25">
      <c r="A401" s="68"/>
      <c r="B401" s="36"/>
      <c r="C401" s="26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8"/>
      <c r="P401" s="68"/>
      <c r="Q401" s="68"/>
      <c r="R401" s="11"/>
      <c r="S401" s="11"/>
      <c r="T401" s="11"/>
      <c r="U401" s="11"/>
      <c r="V401" s="11"/>
      <c r="W401" s="11"/>
      <c r="X401" s="11"/>
      <c r="Y401" s="11"/>
      <c r="Z401" s="11"/>
      <c r="AA401" s="11"/>
    </row>
    <row r="402" spans="1:27" x14ac:dyDescent="0.25">
      <c r="A402" s="31"/>
      <c r="B402" s="26" t="s">
        <v>2076</v>
      </c>
      <c r="C402" s="30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</row>
    <row r="403" spans="1:27" hidden="1" outlineLevel="1" x14ac:dyDescent="0.25">
      <c r="A403" s="15" t="s">
        <v>2077</v>
      </c>
      <c r="B403" s="12" t="s">
        <v>2078</v>
      </c>
      <c r="C403" s="13" t="s">
        <v>2079</v>
      </c>
      <c r="D403" s="50"/>
      <c r="E403" s="15">
        <v>2797.03</v>
      </c>
      <c r="F403" s="15">
        <v>-110836.43000000001</v>
      </c>
      <c r="G403" s="15">
        <v>-9.23</v>
      </c>
      <c r="H403" s="15">
        <v>0</v>
      </c>
      <c r="I403" s="15">
        <v>0</v>
      </c>
      <c r="J403" s="15">
        <v>0</v>
      </c>
      <c r="K403" s="15">
        <v>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50">
        <v>-108048.63</v>
      </c>
      <c r="R403" s="11"/>
      <c r="S403" s="11"/>
      <c r="T403" s="11"/>
      <c r="U403" s="11"/>
      <c r="V403" s="11"/>
      <c r="W403" s="11"/>
      <c r="X403" s="11"/>
      <c r="Y403" s="11"/>
      <c r="Z403" s="11"/>
      <c r="AA403" s="11"/>
    </row>
    <row r="404" spans="1:27" hidden="1" outlineLevel="1" x14ac:dyDescent="0.25">
      <c r="A404" s="15" t="s">
        <v>2080</v>
      </c>
      <c r="B404" s="12" t="s">
        <v>2081</v>
      </c>
      <c r="C404" s="13" t="s">
        <v>2082</v>
      </c>
      <c r="D404" s="50"/>
      <c r="E404" s="15">
        <v>39839</v>
      </c>
      <c r="F404" s="15">
        <v>55160.770000000004</v>
      </c>
      <c r="G404" s="15">
        <v>98322.69</v>
      </c>
      <c r="H404" s="15">
        <v>-13745.03</v>
      </c>
      <c r="I404" s="15">
        <v>-4507.32</v>
      </c>
      <c r="J404" s="15">
        <v>5538.32</v>
      </c>
      <c r="K404" s="15">
        <v>14292.93</v>
      </c>
      <c r="L404" s="15">
        <v>422.55</v>
      </c>
      <c r="M404" s="15">
        <v>-7055</v>
      </c>
      <c r="N404" s="15">
        <v>-9549.02</v>
      </c>
      <c r="O404" s="15">
        <v>-1293.6200000000001</v>
      </c>
      <c r="P404" s="15">
        <v>4365.67</v>
      </c>
      <c r="Q404" s="50">
        <v>181791.94000000003</v>
      </c>
      <c r="R404" s="11"/>
      <c r="S404" s="11"/>
      <c r="T404" s="11"/>
      <c r="U404" s="11"/>
      <c r="V404" s="11"/>
      <c r="W404" s="11"/>
      <c r="X404" s="11"/>
      <c r="Y404" s="11"/>
      <c r="Z404" s="11"/>
      <c r="AA404" s="11"/>
    </row>
    <row r="405" spans="1:27" hidden="1" outlineLevel="1" x14ac:dyDescent="0.25">
      <c r="A405" s="15" t="s">
        <v>2083</v>
      </c>
      <c r="B405" s="12" t="s">
        <v>2084</v>
      </c>
      <c r="C405" s="13" t="s">
        <v>2085</v>
      </c>
      <c r="D405" s="50"/>
      <c r="E405" s="15">
        <v>-39.730000000000004</v>
      </c>
      <c r="F405" s="15">
        <v>86.23</v>
      </c>
      <c r="G405" s="15">
        <v>66.099999999999994</v>
      </c>
      <c r="H405" s="15">
        <v>32.33</v>
      </c>
      <c r="I405" s="15">
        <v>-404.47</v>
      </c>
      <c r="J405" s="15">
        <v>-599.47</v>
      </c>
      <c r="K405" s="15">
        <v>0</v>
      </c>
      <c r="L405" s="15">
        <v>0</v>
      </c>
      <c r="M405" s="15">
        <v>110.68</v>
      </c>
      <c r="N405" s="15">
        <v>303.45999999999998</v>
      </c>
      <c r="O405" s="15">
        <v>439.29</v>
      </c>
      <c r="P405" s="15">
        <v>186.83</v>
      </c>
      <c r="Q405" s="50">
        <v>181.24999999999986</v>
      </c>
      <c r="R405" s="11"/>
      <c r="S405" s="11"/>
      <c r="T405" s="11"/>
      <c r="U405" s="11"/>
      <c r="V405" s="11"/>
      <c r="W405" s="11"/>
      <c r="X405" s="11"/>
      <c r="Y405" s="11"/>
      <c r="Z405" s="11"/>
      <c r="AA405" s="11"/>
    </row>
    <row r="406" spans="1:27" hidden="1" outlineLevel="1" x14ac:dyDescent="0.25">
      <c r="A406" s="15" t="s">
        <v>2086</v>
      </c>
      <c r="B406" s="12" t="s">
        <v>2087</v>
      </c>
      <c r="C406" s="13" t="s">
        <v>2088</v>
      </c>
      <c r="D406" s="50"/>
      <c r="E406" s="15">
        <v>779.68000000000006</v>
      </c>
      <c r="F406" s="15">
        <v>-6149.42</v>
      </c>
      <c r="G406" s="15">
        <v>13.25</v>
      </c>
      <c r="H406" s="15">
        <v>12.11</v>
      </c>
      <c r="I406" s="15">
        <v>15.15</v>
      </c>
      <c r="J406" s="15">
        <v>13.71</v>
      </c>
      <c r="K406" s="15">
        <v>13.44</v>
      </c>
      <c r="L406" s="15">
        <v>15.51</v>
      </c>
      <c r="M406" s="15">
        <v>13.83</v>
      </c>
      <c r="N406" s="15">
        <v>15.08</v>
      </c>
      <c r="O406" s="15">
        <v>10.77</v>
      </c>
      <c r="P406" s="15">
        <v>10.6</v>
      </c>
      <c r="Q406" s="50">
        <v>-5236.29</v>
      </c>
      <c r="R406" s="11"/>
      <c r="S406" s="11"/>
      <c r="T406" s="11"/>
      <c r="U406" s="11"/>
      <c r="V406" s="11"/>
      <c r="W406" s="11"/>
      <c r="X406" s="11"/>
      <c r="Y406" s="11"/>
      <c r="Z406" s="11"/>
      <c r="AA406" s="11"/>
    </row>
    <row r="407" spans="1:27" hidden="1" outlineLevel="1" x14ac:dyDescent="0.25">
      <c r="A407" s="15" t="s">
        <v>2089</v>
      </c>
      <c r="B407" s="12" t="s">
        <v>2090</v>
      </c>
      <c r="C407" s="13" t="s">
        <v>2091</v>
      </c>
      <c r="D407" s="50"/>
      <c r="E407" s="15">
        <v>6266.2300000000005</v>
      </c>
      <c r="F407" s="15">
        <v>-3767.06</v>
      </c>
      <c r="G407" s="15">
        <v>1091.94</v>
      </c>
      <c r="H407" s="15">
        <v>1339.65</v>
      </c>
      <c r="I407" s="15">
        <v>-2155.02</v>
      </c>
      <c r="J407" s="15">
        <v>1486.96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50">
        <v>4262.7000000000007</v>
      </c>
      <c r="R407" s="11"/>
      <c r="S407" s="11"/>
      <c r="T407" s="11"/>
      <c r="U407" s="11"/>
      <c r="V407" s="11"/>
      <c r="W407" s="11"/>
      <c r="X407" s="11"/>
      <c r="Y407" s="11"/>
      <c r="Z407" s="11"/>
      <c r="AA407" s="11"/>
    </row>
    <row r="408" spans="1:27" hidden="1" outlineLevel="1" x14ac:dyDescent="0.25">
      <c r="A408" s="15" t="s">
        <v>2092</v>
      </c>
      <c r="B408" s="12" t="s">
        <v>2093</v>
      </c>
      <c r="C408" s="13" t="s">
        <v>2094</v>
      </c>
      <c r="D408" s="50"/>
      <c r="E408" s="15">
        <v>117.49000000000001</v>
      </c>
      <c r="F408" s="15">
        <v>71.62</v>
      </c>
      <c r="G408" s="15">
        <v>129.24</v>
      </c>
      <c r="H408" s="15">
        <v>140.05000000000001</v>
      </c>
      <c r="I408" s="15">
        <v>241.71</v>
      </c>
      <c r="J408" s="15">
        <v>314.28000000000003</v>
      </c>
      <c r="K408" s="15">
        <v>160.22</v>
      </c>
      <c r="L408" s="15">
        <v>201.41</v>
      </c>
      <c r="M408" s="15">
        <v>147.08000000000001</v>
      </c>
      <c r="N408" s="15">
        <v>167.32</v>
      </c>
      <c r="O408" s="15">
        <v>144.85</v>
      </c>
      <c r="P408" s="15">
        <v>164.14000000000001</v>
      </c>
      <c r="Q408" s="50">
        <v>1999.4099999999999</v>
      </c>
      <c r="R408" s="11"/>
      <c r="S408" s="11"/>
      <c r="T408" s="11"/>
      <c r="U408" s="11"/>
      <c r="V408" s="11"/>
      <c r="W408" s="11"/>
      <c r="X408" s="11"/>
      <c r="Y408" s="11"/>
      <c r="Z408" s="11"/>
      <c r="AA408" s="11"/>
    </row>
    <row r="409" spans="1:27" hidden="1" outlineLevel="1" x14ac:dyDescent="0.25">
      <c r="A409" s="15" t="s">
        <v>2095</v>
      </c>
      <c r="B409" s="12" t="s">
        <v>2096</v>
      </c>
      <c r="C409" s="13" t="s">
        <v>2097</v>
      </c>
      <c r="D409" s="50"/>
      <c r="E409" s="15">
        <v>271.72000000000003</v>
      </c>
      <c r="F409" s="15">
        <v>323.97000000000003</v>
      </c>
      <c r="G409" s="15">
        <v>782.23</v>
      </c>
      <c r="H409" s="15">
        <v>-67.44</v>
      </c>
      <c r="I409" s="15">
        <v>-59.83</v>
      </c>
      <c r="J409" s="15">
        <v>161.61000000000001</v>
      </c>
      <c r="K409" s="15">
        <v>172.57</v>
      </c>
      <c r="L409" s="15">
        <v>2.0699999999999998</v>
      </c>
      <c r="M409" s="15">
        <v>-114.41</v>
      </c>
      <c r="N409" s="15">
        <v>-171.39000000000001</v>
      </c>
      <c r="O409" s="15">
        <v>-25.740000000000002</v>
      </c>
      <c r="P409" s="15">
        <v>240.46</v>
      </c>
      <c r="Q409" s="50">
        <v>1515.82</v>
      </c>
      <c r="R409" s="11"/>
      <c r="S409" s="11"/>
      <c r="T409" s="11"/>
      <c r="U409" s="11"/>
      <c r="V409" s="11"/>
      <c r="W409" s="11"/>
      <c r="X409" s="11"/>
      <c r="Y409" s="11"/>
      <c r="Z409" s="11"/>
      <c r="AA409" s="11"/>
    </row>
    <row r="410" spans="1:27" hidden="1" outlineLevel="1" x14ac:dyDescent="0.25">
      <c r="A410" s="15" t="s">
        <v>2098</v>
      </c>
      <c r="B410" s="12" t="s">
        <v>2099</v>
      </c>
      <c r="C410" s="13" t="s">
        <v>2100</v>
      </c>
      <c r="D410" s="50"/>
      <c r="E410" s="15">
        <v>0</v>
      </c>
      <c r="F410" s="15">
        <v>0</v>
      </c>
      <c r="G410" s="15">
        <v>837.23</v>
      </c>
      <c r="H410" s="15">
        <v>0</v>
      </c>
      <c r="I410" s="15">
        <v>0</v>
      </c>
      <c r="J410" s="15">
        <v>837.23</v>
      </c>
      <c r="K410" s="15">
        <v>0</v>
      </c>
      <c r="L410" s="15">
        <v>0</v>
      </c>
      <c r="M410" s="15">
        <v>837.23</v>
      </c>
      <c r="N410" s="15">
        <v>0</v>
      </c>
      <c r="O410" s="15">
        <v>0</v>
      </c>
      <c r="P410" s="15">
        <v>6295.91</v>
      </c>
      <c r="Q410" s="50">
        <v>8807.6</v>
      </c>
      <c r="R410" s="11"/>
      <c r="S410" s="11"/>
      <c r="T410" s="11"/>
      <c r="U410" s="11"/>
      <c r="V410" s="11"/>
      <c r="W410" s="11"/>
      <c r="X410" s="11"/>
      <c r="Y410" s="11"/>
      <c r="Z410" s="11"/>
      <c r="AA410" s="11"/>
    </row>
    <row r="411" spans="1:27" hidden="1" outlineLevel="1" x14ac:dyDescent="0.25">
      <c r="A411" s="15" t="s">
        <v>2101</v>
      </c>
      <c r="B411" s="12" t="s">
        <v>2102</v>
      </c>
      <c r="C411" s="13" t="s">
        <v>173</v>
      </c>
      <c r="D411" s="50"/>
      <c r="E411" s="15">
        <v>-3996.7400000000002</v>
      </c>
      <c r="F411" s="15">
        <v>-4050.4300000000003</v>
      </c>
      <c r="G411" s="15">
        <v>-3453.5</v>
      </c>
      <c r="H411" s="15">
        <v>-3431.32</v>
      </c>
      <c r="I411" s="15">
        <v>-3646.9900000000002</v>
      </c>
      <c r="J411" s="15">
        <v>-3624.63</v>
      </c>
      <c r="K411" s="15">
        <v>-3115.1800000000003</v>
      </c>
      <c r="L411" s="15">
        <v>-2990.93</v>
      </c>
      <c r="M411" s="15">
        <v>-2575.3000000000002</v>
      </c>
      <c r="N411" s="15">
        <v>-2601.5</v>
      </c>
      <c r="O411" s="15">
        <v>-2365.81</v>
      </c>
      <c r="P411" s="15">
        <v>-2245.69</v>
      </c>
      <c r="Q411" s="50">
        <v>-38098.019999999997</v>
      </c>
      <c r="R411" s="11"/>
      <c r="S411" s="11"/>
      <c r="T411" s="11"/>
      <c r="U411" s="11"/>
      <c r="V411" s="11"/>
      <c r="W411" s="11"/>
      <c r="X411" s="11"/>
      <c r="Y411" s="11"/>
      <c r="Z411" s="11"/>
      <c r="AA411" s="11"/>
    </row>
    <row r="412" spans="1:27" hidden="1" outlineLevel="1" x14ac:dyDescent="0.25">
      <c r="A412" s="15" t="s">
        <v>2103</v>
      </c>
      <c r="B412" s="12" t="s">
        <v>2104</v>
      </c>
      <c r="C412" s="13" t="s">
        <v>2105</v>
      </c>
      <c r="D412" s="50"/>
      <c r="E412" s="15">
        <v>812675.48</v>
      </c>
      <c r="F412" s="15">
        <v>-412588.41000000003</v>
      </c>
      <c r="G412" s="15">
        <v>118620.46</v>
      </c>
      <c r="H412" s="15">
        <v>84380.25</v>
      </c>
      <c r="I412" s="15">
        <v>-119443.56</v>
      </c>
      <c r="J412" s="15">
        <v>411001.43</v>
      </c>
      <c r="K412" s="15">
        <v>246551.88</v>
      </c>
      <c r="L412" s="15">
        <v>-204388.36000000002</v>
      </c>
      <c r="M412" s="15">
        <v>-431058.21</v>
      </c>
      <c r="N412" s="15">
        <v>-293438.52</v>
      </c>
      <c r="O412" s="15">
        <v>638888.86</v>
      </c>
      <c r="P412" s="15">
        <v>421192.96000000002</v>
      </c>
      <c r="Q412" s="50">
        <v>1272394.2599999998</v>
      </c>
      <c r="R412" s="11"/>
      <c r="S412" s="11"/>
      <c r="T412" s="11"/>
      <c r="U412" s="11"/>
      <c r="V412" s="11"/>
      <c r="W412" s="11"/>
      <c r="X412" s="11"/>
      <c r="Y412" s="11"/>
      <c r="Z412" s="11"/>
      <c r="AA412" s="11"/>
    </row>
    <row r="413" spans="1:27" hidden="1" outlineLevel="1" x14ac:dyDescent="0.25">
      <c r="A413" s="15" t="s">
        <v>2106</v>
      </c>
      <c r="B413" s="12" t="s">
        <v>2107</v>
      </c>
      <c r="C413" s="13" t="s">
        <v>2108</v>
      </c>
      <c r="D413" s="50"/>
      <c r="E413" s="15">
        <v>2476.06</v>
      </c>
      <c r="F413" s="15">
        <v>-1268.8700000000001</v>
      </c>
      <c r="G413" s="15">
        <v>171.34</v>
      </c>
      <c r="H413" s="15">
        <v>473.59000000000003</v>
      </c>
      <c r="I413" s="15">
        <v>-425.28000000000003</v>
      </c>
      <c r="J413" s="15">
        <v>1214.01</v>
      </c>
      <c r="K413" s="15">
        <v>967.14</v>
      </c>
      <c r="L413" s="15">
        <v>-900.99</v>
      </c>
      <c r="M413" s="15">
        <v>-2062.4</v>
      </c>
      <c r="N413" s="15">
        <v>-1302.83</v>
      </c>
      <c r="O413" s="15">
        <v>2890.51</v>
      </c>
      <c r="P413" s="15">
        <v>2781.91</v>
      </c>
      <c r="Q413" s="50">
        <v>5014.1900000000005</v>
      </c>
      <c r="R413" s="11"/>
      <c r="S413" s="11"/>
      <c r="T413" s="11"/>
      <c r="U413" s="11"/>
      <c r="V413" s="11"/>
      <c r="W413" s="11"/>
      <c r="X413" s="11"/>
      <c r="Y413" s="11"/>
      <c r="Z413" s="11"/>
      <c r="AA413" s="11"/>
    </row>
    <row r="414" spans="1:27" hidden="1" outlineLevel="1" x14ac:dyDescent="0.25">
      <c r="A414" s="15" t="s">
        <v>2109</v>
      </c>
      <c r="B414" s="12" t="s">
        <v>2110</v>
      </c>
      <c r="C414" s="13" t="s">
        <v>2111</v>
      </c>
      <c r="D414" s="50"/>
      <c r="E414" s="15">
        <v>2021.6200000000001</v>
      </c>
      <c r="F414" s="15">
        <v>11590.1</v>
      </c>
      <c r="G414" s="15">
        <v>2151.7600000000002</v>
      </c>
      <c r="H414" s="15">
        <v>7865.27</v>
      </c>
      <c r="I414" s="15">
        <v>4101.8500000000004</v>
      </c>
      <c r="J414" s="15">
        <v>2483.3000000000002</v>
      </c>
      <c r="K414" s="15">
        <v>3529.7000000000003</v>
      </c>
      <c r="L414" s="15">
        <v>6660.18</v>
      </c>
      <c r="M414" s="15">
        <v>1541.45</v>
      </c>
      <c r="N414" s="15">
        <v>3342.55</v>
      </c>
      <c r="O414" s="15">
        <v>252</v>
      </c>
      <c r="P414" s="15">
        <v>-45.6</v>
      </c>
      <c r="Q414" s="50">
        <v>45494.18</v>
      </c>
      <c r="R414" s="11"/>
      <c r="S414" s="11"/>
      <c r="T414" s="11"/>
      <c r="U414" s="11"/>
      <c r="V414" s="11"/>
      <c r="W414" s="11"/>
      <c r="X414" s="11"/>
      <c r="Y414" s="11"/>
      <c r="Z414" s="11"/>
      <c r="AA414" s="11"/>
    </row>
    <row r="415" spans="1:27" hidden="1" outlineLevel="1" x14ac:dyDescent="0.25">
      <c r="A415" s="15" t="s">
        <v>2112</v>
      </c>
      <c r="B415" s="12" t="s">
        <v>2113</v>
      </c>
      <c r="C415" s="13" t="s">
        <v>2114</v>
      </c>
      <c r="D415" s="50"/>
      <c r="E415" s="15">
        <v>17.03</v>
      </c>
      <c r="F415" s="15">
        <v>79.22</v>
      </c>
      <c r="G415" s="15">
        <v>23.41</v>
      </c>
      <c r="H415" s="15">
        <v>47.49</v>
      </c>
      <c r="I415" s="15">
        <v>78.12</v>
      </c>
      <c r="J415" s="15">
        <v>77.739999999999995</v>
      </c>
      <c r="K415" s="15">
        <v>39.78</v>
      </c>
      <c r="L415" s="15">
        <v>92.37</v>
      </c>
      <c r="M415" s="15">
        <v>26.04</v>
      </c>
      <c r="N415" s="15">
        <v>91.03</v>
      </c>
      <c r="O415" s="15">
        <v>20.75</v>
      </c>
      <c r="P415" s="15">
        <v>156.42000000000002</v>
      </c>
      <c r="Q415" s="50">
        <v>749.39999999999986</v>
      </c>
      <c r="R415" s="11"/>
      <c r="S415" s="11"/>
      <c r="T415" s="11"/>
      <c r="U415" s="11"/>
      <c r="V415" s="11"/>
      <c r="W415" s="11"/>
      <c r="X415" s="11"/>
      <c r="Y415" s="11"/>
      <c r="Z415" s="11"/>
      <c r="AA415" s="11"/>
    </row>
    <row r="416" spans="1:27" hidden="1" outlineLevel="1" x14ac:dyDescent="0.25">
      <c r="A416" s="15" t="s">
        <v>2115</v>
      </c>
      <c r="B416" s="12" t="s">
        <v>2116</v>
      </c>
      <c r="C416" s="13" t="s">
        <v>167</v>
      </c>
      <c r="D416" s="50"/>
      <c r="E416" s="15">
        <v>101222.32</v>
      </c>
      <c r="F416" s="15">
        <v>-48780.4</v>
      </c>
      <c r="G416" s="15">
        <v>148066.39000000001</v>
      </c>
      <c r="H416" s="15">
        <v>16281.630000000001</v>
      </c>
      <c r="I416" s="15">
        <v>37920.050000000003</v>
      </c>
      <c r="J416" s="15">
        <v>134113.91</v>
      </c>
      <c r="K416" s="15">
        <v>98655.010000000009</v>
      </c>
      <c r="L416" s="15">
        <v>8591.7999999999993</v>
      </c>
      <c r="M416" s="15">
        <v>-139633.58000000002</v>
      </c>
      <c r="N416" s="15">
        <v>-92726.900000000009</v>
      </c>
      <c r="O416" s="15">
        <v>245936.29</v>
      </c>
      <c r="P416" s="15">
        <v>207344.17</v>
      </c>
      <c r="Q416" s="50">
        <v>716990.69</v>
      </c>
      <c r="R416" s="11"/>
      <c r="S416" s="11"/>
      <c r="T416" s="11"/>
      <c r="U416" s="11"/>
      <c r="V416" s="11"/>
      <c r="W416" s="11"/>
      <c r="X416" s="11"/>
      <c r="Y416" s="11"/>
      <c r="Z416" s="11"/>
      <c r="AA416" s="11"/>
    </row>
    <row r="417" spans="1:27" hidden="1" outlineLevel="1" x14ac:dyDescent="0.25">
      <c r="A417" s="15" t="s">
        <v>2117</v>
      </c>
      <c r="B417" s="12" t="s">
        <v>2118</v>
      </c>
      <c r="C417" s="13" t="s">
        <v>2119</v>
      </c>
      <c r="D417" s="50"/>
      <c r="E417" s="15">
        <v>85920.6</v>
      </c>
      <c r="F417" s="15">
        <v>-42759.11</v>
      </c>
      <c r="G417" s="15">
        <v>18977.850000000002</v>
      </c>
      <c r="H417" s="15">
        <v>12628.93</v>
      </c>
      <c r="I417" s="15">
        <v>-9009.42</v>
      </c>
      <c r="J417" s="15">
        <v>73718.540000000008</v>
      </c>
      <c r="K417" s="15">
        <v>43125.35</v>
      </c>
      <c r="L417" s="15">
        <v>-27537.119999999999</v>
      </c>
      <c r="M417" s="15">
        <v>-82054.990000000005</v>
      </c>
      <c r="N417" s="15">
        <v>-57025.200000000004</v>
      </c>
      <c r="O417" s="15">
        <v>133982.1</v>
      </c>
      <c r="P417" s="15">
        <v>108606.16</v>
      </c>
      <c r="Q417" s="50">
        <v>258573.69</v>
      </c>
      <c r="R417" s="11"/>
      <c r="S417" s="11"/>
      <c r="T417" s="11"/>
      <c r="U417" s="11"/>
      <c r="V417" s="11"/>
      <c r="W417" s="11"/>
      <c r="X417" s="11"/>
      <c r="Y417" s="11"/>
      <c r="Z417" s="11"/>
      <c r="AA417" s="11"/>
    </row>
    <row r="418" spans="1:27" collapsed="1" x14ac:dyDescent="0.25">
      <c r="A418" s="31" t="s">
        <v>2120</v>
      </c>
      <c r="B418" s="29" t="s">
        <v>2121</v>
      </c>
      <c r="C418" s="30"/>
      <c r="D418" s="31"/>
      <c r="E418" s="31">
        <v>1050367.7900000003</v>
      </c>
      <c r="F418" s="31">
        <v>-562888.22000000009</v>
      </c>
      <c r="G418" s="31">
        <v>385791.16000000003</v>
      </c>
      <c r="H418" s="31">
        <v>105957.51000000001</v>
      </c>
      <c r="I418" s="31">
        <v>-97295.01</v>
      </c>
      <c r="J418" s="31">
        <v>626736.93999999994</v>
      </c>
      <c r="K418" s="31">
        <v>404392.84</v>
      </c>
      <c r="L418" s="31">
        <v>-219831.51</v>
      </c>
      <c r="M418" s="31">
        <v>-661877.57999999996</v>
      </c>
      <c r="N418" s="31">
        <v>-452895.92000000004</v>
      </c>
      <c r="O418" s="31">
        <v>1018880.25</v>
      </c>
      <c r="P418" s="31">
        <v>749053.94000000006</v>
      </c>
      <c r="Q418" s="31">
        <v>2346392.19</v>
      </c>
      <c r="R418" s="11"/>
      <c r="S418" s="11"/>
      <c r="T418" s="11"/>
      <c r="U418" s="11"/>
      <c r="V418" s="11"/>
      <c r="W418" s="11"/>
      <c r="X418" s="11"/>
      <c r="Y418" s="11"/>
      <c r="Z418" s="11"/>
      <c r="AA418" s="11"/>
    </row>
    <row r="419" spans="1:27" hidden="1" outlineLevel="1" x14ac:dyDescent="0.25">
      <c r="A419" s="15" t="s">
        <v>2122</v>
      </c>
      <c r="B419" s="12" t="s">
        <v>2123</v>
      </c>
      <c r="C419" s="13" t="s">
        <v>2124</v>
      </c>
      <c r="D419" s="50"/>
      <c r="E419" s="15">
        <v>-16849.37</v>
      </c>
      <c r="F419" s="15">
        <v>82898.680000000008</v>
      </c>
      <c r="G419" s="15">
        <v>-35655.129999999997</v>
      </c>
      <c r="H419" s="15">
        <v>-58023.39</v>
      </c>
      <c r="I419" s="15">
        <v>-47307.54</v>
      </c>
      <c r="J419" s="15">
        <v>-101955.75</v>
      </c>
      <c r="K419" s="15">
        <v>96666.86</v>
      </c>
      <c r="L419" s="15">
        <v>-122284.39</v>
      </c>
      <c r="M419" s="15">
        <v>3625.8</v>
      </c>
      <c r="N419" s="15">
        <v>-102364.51000000001</v>
      </c>
      <c r="O419" s="15">
        <v>-85052.47</v>
      </c>
      <c r="P419" s="15">
        <v>-61750.83</v>
      </c>
      <c r="Q419" s="50">
        <v>-448052.04000000004</v>
      </c>
      <c r="R419" s="11"/>
      <c r="S419" s="11"/>
      <c r="T419" s="11"/>
      <c r="U419" s="11"/>
      <c r="V419" s="11"/>
      <c r="W419" s="11"/>
      <c r="X419" s="11"/>
      <c r="Y419" s="11"/>
      <c r="Z419" s="11"/>
      <c r="AA419" s="11"/>
    </row>
    <row r="420" spans="1:27" collapsed="1" x14ac:dyDescent="0.25">
      <c r="A420" s="31" t="s">
        <v>2125</v>
      </c>
      <c r="B420" s="29" t="s">
        <v>2126</v>
      </c>
      <c r="C420" s="30"/>
      <c r="D420" s="31"/>
      <c r="E420" s="31">
        <v>-16849.37</v>
      </c>
      <c r="F420" s="31">
        <v>82898.680000000008</v>
      </c>
      <c r="G420" s="31">
        <v>-35655.129999999997</v>
      </c>
      <c r="H420" s="31">
        <v>-58023.39</v>
      </c>
      <c r="I420" s="31">
        <v>-47307.54</v>
      </c>
      <c r="J420" s="31">
        <v>-101955.75</v>
      </c>
      <c r="K420" s="31">
        <v>96666.86</v>
      </c>
      <c r="L420" s="31">
        <v>-122284.39</v>
      </c>
      <c r="M420" s="31">
        <v>3625.8</v>
      </c>
      <c r="N420" s="31">
        <v>-102364.51000000001</v>
      </c>
      <c r="O420" s="31">
        <v>-85052.47</v>
      </c>
      <c r="P420" s="31">
        <v>-61750.83</v>
      </c>
      <c r="Q420" s="31">
        <v>-448052.04000000004</v>
      </c>
      <c r="R420" s="11"/>
      <c r="S420" s="11"/>
      <c r="T420" s="11"/>
      <c r="U420" s="11"/>
      <c r="V420" s="11"/>
      <c r="W420" s="11"/>
      <c r="X420" s="11"/>
      <c r="Y420" s="11"/>
      <c r="Z420" s="11"/>
      <c r="AA420" s="11"/>
    </row>
    <row r="421" spans="1:27" hidden="1" outlineLevel="1" x14ac:dyDescent="0.25">
      <c r="A421" s="15" t="s">
        <v>2127</v>
      </c>
      <c r="B421" s="12" t="s">
        <v>2128</v>
      </c>
      <c r="C421" s="13" t="s">
        <v>2129</v>
      </c>
      <c r="D421" s="50"/>
      <c r="E421" s="15">
        <v>-44257</v>
      </c>
      <c r="F421" s="15">
        <v>44257</v>
      </c>
      <c r="G421" s="15">
        <v>0</v>
      </c>
      <c r="H421" s="15">
        <v>0</v>
      </c>
      <c r="I421" s="15">
        <v>0</v>
      </c>
      <c r="J421" s="15">
        <v>0</v>
      </c>
      <c r="K421" s="15">
        <v>-20821</v>
      </c>
      <c r="L421" s="15">
        <v>-20782</v>
      </c>
      <c r="M421" s="15">
        <v>-20782</v>
      </c>
      <c r="N421" s="15">
        <v>-20782</v>
      </c>
      <c r="O421" s="15">
        <v>-20782</v>
      </c>
      <c r="P421" s="15">
        <v>-20767</v>
      </c>
      <c r="Q421" s="50">
        <v>-124716</v>
      </c>
      <c r="R421" s="11"/>
      <c r="S421" s="11"/>
      <c r="T421" s="11"/>
      <c r="U421" s="11"/>
      <c r="V421" s="11"/>
      <c r="W421" s="11"/>
      <c r="X421" s="11"/>
      <c r="Y421" s="11"/>
      <c r="Z421" s="11"/>
      <c r="AA421" s="11"/>
    </row>
    <row r="422" spans="1:27" collapsed="1" x14ac:dyDescent="0.25">
      <c r="A422" s="31" t="s">
        <v>2130</v>
      </c>
      <c r="B422" s="29" t="s">
        <v>2131</v>
      </c>
      <c r="C422" s="30"/>
      <c r="D422" s="31"/>
      <c r="E422" s="31">
        <v>-44257</v>
      </c>
      <c r="F422" s="31">
        <v>44257</v>
      </c>
      <c r="G422" s="31">
        <v>0</v>
      </c>
      <c r="H422" s="31">
        <v>0</v>
      </c>
      <c r="I422" s="31">
        <v>0</v>
      </c>
      <c r="J422" s="31">
        <v>0</v>
      </c>
      <c r="K422" s="31">
        <v>-20821</v>
      </c>
      <c r="L422" s="31">
        <v>-20782</v>
      </c>
      <c r="M422" s="31">
        <v>-20782</v>
      </c>
      <c r="N422" s="31">
        <v>-20782</v>
      </c>
      <c r="O422" s="31">
        <v>-20782</v>
      </c>
      <c r="P422" s="31">
        <v>-20767</v>
      </c>
      <c r="Q422" s="31">
        <v>-124716</v>
      </c>
      <c r="R422" s="11"/>
      <c r="S422" s="11"/>
      <c r="T422" s="11"/>
      <c r="U422" s="11"/>
      <c r="V422" s="11"/>
      <c r="W422" s="11"/>
      <c r="X422" s="11"/>
      <c r="Y422" s="11"/>
      <c r="Z422" s="11"/>
      <c r="AA422" s="11"/>
    </row>
    <row r="423" spans="1:27" hidden="1" outlineLevel="1" x14ac:dyDescent="0.25">
      <c r="A423" s="15" t="s">
        <v>2132</v>
      </c>
      <c r="B423" s="12" t="s">
        <v>2133</v>
      </c>
      <c r="C423" s="13" t="s">
        <v>2134</v>
      </c>
      <c r="D423" s="50"/>
      <c r="E423" s="15">
        <v>-63500</v>
      </c>
      <c r="F423" s="15">
        <v>-63500</v>
      </c>
      <c r="G423" s="15">
        <v>-63500</v>
      </c>
      <c r="H423" s="15">
        <v>-63500</v>
      </c>
      <c r="I423" s="15">
        <v>-63500</v>
      </c>
      <c r="J423" s="15">
        <v>-63500</v>
      </c>
      <c r="K423" s="15">
        <v>-89417</v>
      </c>
      <c r="L423" s="15">
        <v>-15952</v>
      </c>
      <c r="M423" s="15">
        <v>-52683</v>
      </c>
      <c r="N423" s="15">
        <v>-52683</v>
      </c>
      <c r="O423" s="15">
        <v>-52683</v>
      </c>
      <c r="P423" s="15">
        <v>-52683</v>
      </c>
      <c r="Q423" s="50">
        <v>-697101</v>
      </c>
      <c r="R423" s="11"/>
      <c r="S423" s="11"/>
      <c r="T423" s="11"/>
      <c r="U423" s="11"/>
      <c r="V423" s="11"/>
      <c r="W423" s="11"/>
      <c r="X423" s="11"/>
      <c r="Y423" s="11"/>
      <c r="Z423" s="11"/>
      <c r="AA423" s="11"/>
    </row>
    <row r="424" spans="1:27" collapsed="1" x14ac:dyDescent="0.25">
      <c r="A424" s="31" t="s">
        <v>2135</v>
      </c>
      <c r="B424" s="29" t="s">
        <v>2136</v>
      </c>
      <c r="C424" s="30"/>
      <c r="D424" s="31"/>
      <c r="E424" s="31">
        <v>-63500</v>
      </c>
      <c r="F424" s="31">
        <v>-63500</v>
      </c>
      <c r="G424" s="31">
        <v>-63500</v>
      </c>
      <c r="H424" s="31">
        <v>-63500</v>
      </c>
      <c r="I424" s="31">
        <v>-63500</v>
      </c>
      <c r="J424" s="31">
        <v>-63500</v>
      </c>
      <c r="K424" s="31">
        <v>-89417</v>
      </c>
      <c r="L424" s="31">
        <v>-15952</v>
      </c>
      <c r="M424" s="31">
        <v>-52683</v>
      </c>
      <c r="N424" s="31">
        <v>-52683</v>
      </c>
      <c r="O424" s="31">
        <v>-52683</v>
      </c>
      <c r="P424" s="31">
        <v>-52683</v>
      </c>
      <c r="Q424" s="31">
        <v>-697101</v>
      </c>
      <c r="R424" s="11"/>
      <c r="S424" s="11"/>
      <c r="T424" s="11"/>
      <c r="U424" s="11"/>
      <c r="V424" s="11"/>
      <c r="W424" s="11"/>
      <c r="X424" s="11"/>
      <c r="Y424" s="11"/>
      <c r="Z424" s="11"/>
      <c r="AA424" s="11"/>
    </row>
    <row r="425" spans="1:27" x14ac:dyDescent="0.25">
      <c r="A425" s="31" t="s">
        <v>2137</v>
      </c>
      <c r="B425" s="29" t="s">
        <v>2138</v>
      </c>
      <c r="C425" s="30"/>
      <c r="D425" s="31"/>
      <c r="E425" s="31">
        <v>0</v>
      </c>
      <c r="F425" s="31">
        <v>0</v>
      </c>
      <c r="G425" s="31">
        <v>0</v>
      </c>
      <c r="H425" s="31">
        <v>0</v>
      </c>
      <c r="I425" s="31">
        <v>0</v>
      </c>
      <c r="J425" s="31">
        <v>0</v>
      </c>
      <c r="K425" s="31">
        <v>0</v>
      </c>
      <c r="L425" s="31">
        <v>0</v>
      </c>
      <c r="M425" s="31">
        <v>0</v>
      </c>
      <c r="N425" s="31">
        <v>0</v>
      </c>
      <c r="O425" s="31">
        <v>0</v>
      </c>
      <c r="P425" s="31">
        <v>0</v>
      </c>
      <c r="Q425" s="31">
        <v>0</v>
      </c>
      <c r="R425" s="11"/>
      <c r="S425" s="11"/>
      <c r="T425" s="11"/>
      <c r="U425" s="11"/>
      <c r="V425" s="11"/>
      <c r="W425" s="11"/>
      <c r="X425" s="11"/>
      <c r="Y425" s="11"/>
      <c r="Z425" s="11"/>
      <c r="AA425" s="11"/>
    </row>
    <row r="426" spans="1:27" x14ac:dyDescent="0.25">
      <c r="A426" s="31" t="s">
        <v>2139</v>
      </c>
      <c r="B426" s="29" t="s">
        <v>2140</v>
      </c>
      <c r="C426" s="30"/>
      <c r="D426" s="31"/>
      <c r="E426" s="31">
        <v>0</v>
      </c>
      <c r="F426" s="31">
        <v>0</v>
      </c>
      <c r="G426" s="31">
        <v>0</v>
      </c>
      <c r="H426" s="31">
        <v>0</v>
      </c>
      <c r="I426" s="31">
        <v>0</v>
      </c>
      <c r="J426" s="31">
        <v>0</v>
      </c>
      <c r="K426" s="31">
        <v>0</v>
      </c>
      <c r="L426" s="31">
        <v>0</v>
      </c>
      <c r="M426" s="31">
        <v>0</v>
      </c>
      <c r="N426" s="31">
        <v>0</v>
      </c>
      <c r="O426" s="31">
        <v>0</v>
      </c>
      <c r="P426" s="31">
        <v>0</v>
      </c>
      <c r="Q426" s="31">
        <v>0</v>
      </c>
      <c r="R426" s="11"/>
      <c r="S426" s="11"/>
      <c r="T426" s="11"/>
      <c r="U426" s="11"/>
      <c r="V426" s="11"/>
      <c r="W426" s="11"/>
      <c r="X426" s="11"/>
      <c r="Y426" s="11"/>
      <c r="Z426" s="11"/>
      <c r="AA426" s="11"/>
    </row>
    <row r="427" spans="1:27" s="20" customFormat="1" x14ac:dyDescent="0.25">
      <c r="A427" s="69" t="s">
        <v>2141</v>
      </c>
      <c r="B427" s="60" t="s">
        <v>2076</v>
      </c>
      <c r="C427" s="26"/>
      <c r="D427" s="69"/>
      <c r="E427" s="69">
        <v>925761.42000000016</v>
      </c>
      <c r="F427" s="69">
        <v>-499232.54</v>
      </c>
      <c r="G427" s="69">
        <v>286636.02999999997</v>
      </c>
      <c r="H427" s="69">
        <v>-15565.879999999994</v>
      </c>
      <c r="I427" s="69">
        <v>-208102.55</v>
      </c>
      <c r="J427" s="69">
        <v>461281.18999999994</v>
      </c>
      <c r="K427" s="69">
        <v>390821.7</v>
      </c>
      <c r="L427" s="69">
        <v>-378849.9</v>
      </c>
      <c r="M427" s="69">
        <v>-731716.78</v>
      </c>
      <c r="N427" s="69">
        <v>-628725.43000000005</v>
      </c>
      <c r="O427" s="69">
        <v>860362.78</v>
      </c>
      <c r="P427" s="69">
        <v>613853.11</v>
      </c>
      <c r="Q427" s="69">
        <v>1076523.1500000008</v>
      </c>
    </row>
    <row r="428" spans="1:27" x14ac:dyDescent="0.25">
      <c r="A428" s="39"/>
      <c r="B428" s="60"/>
      <c r="C428" s="30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11"/>
      <c r="S428" s="11"/>
      <c r="T428" s="11"/>
      <c r="U428" s="11"/>
      <c r="V428" s="11"/>
      <c r="W428" s="11"/>
      <c r="X428" s="11"/>
      <c r="Y428" s="11"/>
      <c r="Z428" s="11"/>
      <c r="AA428" s="11"/>
    </row>
    <row r="429" spans="1:27" x14ac:dyDescent="0.25">
      <c r="A429" s="39"/>
      <c r="B429" s="26" t="s">
        <v>2142</v>
      </c>
      <c r="C429" s="30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11"/>
      <c r="S429" s="11"/>
      <c r="T429" s="11"/>
      <c r="U429" s="11"/>
      <c r="V429" s="11"/>
      <c r="W429" s="11"/>
      <c r="X429" s="11"/>
      <c r="Y429" s="11"/>
      <c r="Z429" s="11"/>
      <c r="AA429" s="11"/>
    </row>
    <row r="430" spans="1:27" x14ac:dyDescent="0.25">
      <c r="A430" s="31" t="s">
        <v>2143</v>
      </c>
      <c r="B430" s="29" t="s">
        <v>2144</v>
      </c>
      <c r="C430" s="30"/>
      <c r="D430" s="31"/>
      <c r="E430" s="31">
        <v>0</v>
      </c>
      <c r="F430" s="31">
        <v>0</v>
      </c>
      <c r="G430" s="31">
        <v>0</v>
      </c>
      <c r="H430" s="31">
        <v>0</v>
      </c>
      <c r="I430" s="31">
        <v>0</v>
      </c>
      <c r="J430" s="31">
        <v>0</v>
      </c>
      <c r="K430" s="31">
        <v>0</v>
      </c>
      <c r="L430" s="31">
        <v>0</v>
      </c>
      <c r="M430" s="31">
        <v>0</v>
      </c>
      <c r="N430" s="31">
        <v>0</v>
      </c>
      <c r="O430" s="31">
        <v>0</v>
      </c>
      <c r="P430" s="31">
        <v>0</v>
      </c>
      <c r="Q430" s="31">
        <v>0</v>
      </c>
      <c r="R430" s="11"/>
      <c r="S430" s="11"/>
      <c r="T430" s="11"/>
      <c r="U430" s="11"/>
      <c r="V430" s="11"/>
      <c r="W430" s="11"/>
      <c r="X430" s="11"/>
      <c r="Y430" s="11"/>
      <c r="Z430" s="11"/>
      <c r="AA430" s="11"/>
    </row>
    <row r="431" spans="1:27" s="20" customFormat="1" ht="13.8" thickBot="1" x14ac:dyDescent="0.3">
      <c r="A431" s="70" t="s">
        <v>2145</v>
      </c>
      <c r="B431" s="36" t="s">
        <v>2146</v>
      </c>
      <c r="C431" s="26"/>
      <c r="D431" s="70"/>
      <c r="E431" s="70">
        <v>-138316.3699999993</v>
      </c>
      <c r="F431" s="70">
        <v>-885067.93000000517</v>
      </c>
      <c r="G431" s="70">
        <v>590962.21999999974</v>
      </c>
      <c r="H431" s="70">
        <v>-592745.5200000013</v>
      </c>
      <c r="I431" s="70">
        <v>-614606.85999999871</v>
      </c>
      <c r="J431" s="70">
        <v>87602.010000000781</v>
      </c>
      <c r="K431" s="70">
        <v>-113498.67999999523</v>
      </c>
      <c r="L431" s="70">
        <v>-834150.94999999984</v>
      </c>
      <c r="M431" s="70">
        <v>-1474807.5600000033</v>
      </c>
      <c r="N431" s="70">
        <v>-1790321.6099999938</v>
      </c>
      <c r="O431" s="70">
        <v>332726.10999999783</v>
      </c>
      <c r="P431" s="70">
        <v>-1166570.2400000007</v>
      </c>
      <c r="Q431" s="70">
        <v>-6598795.3799999878</v>
      </c>
    </row>
    <row r="432" spans="1:27" ht="14.4" thickTop="1" thickBot="1" x14ac:dyDescent="0.3">
      <c r="A432" s="17"/>
      <c r="B432" s="36"/>
      <c r="C432" s="26"/>
      <c r="D432" s="65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1"/>
      <c r="S432" s="11"/>
      <c r="T432" s="11"/>
      <c r="U432" s="11"/>
      <c r="V432" s="11"/>
      <c r="W432" s="11"/>
      <c r="X432" s="11"/>
      <c r="Y432" s="11"/>
      <c r="Z432" s="11"/>
      <c r="AA432" s="11"/>
    </row>
    <row r="433" spans="1:27" ht="13.8" thickTop="1" x14ac:dyDescent="0.25">
      <c r="A433" s="71"/>
      <c r="B433" s="72"/>
      <c r="C433" s="73"/>
      <c r="D433" s="74"/>
      <c r="E433" s="71"/>
      <c r="F433" s="71"/>
      <c r="G433" s="71"/>
      <c r="H433" s="71"/>
      <c r="I433" s="71"/>
      <c r="J433" s="71"/>
      <c r="K433" s="71"/>
      <c r="L433" s="71"/>
      <c r="M433" s="71"/>
      <c r="N433" s="71"/>
      <c r="O433" s="71"/>
      <c r="P433" s="71"/>
      <c r="Q433" s="7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</row>
    <row r="434" spans="1:27" ht="15.6" x14ac:dyDescent="0.3">
      <c r="A434" s="17"/>
      <c r="B434" s="75" t="s">
        <v>2147</v>
      </c>
      <c r="C434" s="26"/>
      <c r="D434" s="65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1"/>
      <c r="S434" s="11"/>
      <c r="T434" s="11"/>
      <c r="U434" s="11"/>
      <c r="V434" s="11"/>
      <c r="W434" s="11"/>
      <c r="X434" s="11"/>
      <c r="Y434" s="11"/>
      <c r="Z434" s="11"/>
      <c r="AA434" s="11"/>
    </row>
    <row r="435" spans="1:27" x14ac:dyDescent="0.25">
      <c r="A435" s="17"/>
      <c r="B435" s="20"/>
      <c r="C435" s="26"/>
      <c r="D435" s="65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1"/>
      <c r="S435" s="11"/>
      <c r="T435" s="11"/>
      <c r="U435" s="11"/>
      <c r="V435" s="11"/>
      <c r="W435" s="11"/>
      <c r="X435" s="11"/>
      <c r="Y435" s="11"/>
      <c r="Z435" s="11"/>
      <c r="AA435" s="11"/>
    </row>
    <row r="436" spans="1:27" hidden="1" outlineLevel="1" x14ac:dyDescent="0.25">
      <c r="A436" s="15" t="s">
        <v>2148</v>
      </c>
      <c r="B436" s="12" t="s">
        <v>2149</v>
      </c>
      <c r="C436" s="13" t="s">
        <v>2150</v>
      </c>
      <c r="D436" s="50"/>
      <c r="E436" s="15">
        <v>29149.25</v>
      </c>
      <c r="F436" s="15">
        <v>27078.48</v>
      </c>
      <c r="G436" s="15">
        <v>29430.43</v>
      </c>
      <c r="H436" s="15">
        <v>25134.07</v>
      </c>
      <c r="I436" s="15">
        <v>25308.87</v>
      </c>
      <c r="J436" s="15">
        <v>30143.260000000002</v>
      </c>
      <c r="K436" s="15">
        <v>30398.57</v>
      </c>
      <c r="L436" s="15">
        <v>29988.43</v>
      </c>
      <c r="M436" s="15">
        <v>29768.57</v>
      </c>
      <c r="N436" s="15">
        <v>30022.77</v>
      </c>
      <c r="O436" s="15">
        <v>29307.3</v>
      </c>
      <c r="P436" s="15">
        <v>31078.670000000002</v>
      </c>
      <c r="Q436" s="50">
        <v>346808.67</v>
      </c>
      <c r="R436" s="11"/>
      <c r="S436" s="11"/>
      <c r="T436" s="11"/>
      <c r="U436" s="11"/>
      <c r="V436" s="11"/>
      <c r="W436" s="11"/>
      <c r="X436" s="11"/>
      <c r="Y436" s="11"/>
      <c r="Z436" s="11"/>
      <c r="AA436" s="11"/>
    </row>
    <row r="437" spans="1:27" hidden="1" outlineLevel="1" x14ac:dyDescent="0.25">
      <c r="A437" s="15" t="s">
        <v>2151</v>
      </c>
      <c r="B437" s="12" t="s">
        <v>2152</v>
      </c>
      <c r="C437" s="13" t="s">
        <v>2153</v>
      </c>
      <c r="D437" s="50"/>
      <c r="E437" s="15">
        <v>258.16000000000003</v>
      </c>
      <c r="F437" s="15">
        <v>307.69</v>
      </c>
      <c r="G437" s="15">
        <v>641.36</v>
      </c>
      <c r="H437" s="15">
        <v>562.88</v>
      </c>
      <c r="I437" s="15">
        <v>788.69</v>
      </c>
      <c r="J437" s="15">
        <v>711.76</v>
      </c>
      <c r="K437" s="15">
        <v>716.66</v>
      </c>
      <c r="L437" s="15">
        <v>520.41</v>
      </c>
      <c r="M437" s="15">
        <v>542.29</v>
      </c>
      <c r="N437" s="15">
        <v>922.5</v>
      </c>
      <c r="O437" s="15">
        <v>809.93000000000006</v>
      </c>
      <c r="P437" s="15">
        <v>930.32</v>
      </c>
      <c r="Q437" s="50">
        <v>7712.65</v>
      </c>
      <c r="R437" s="11"/>
      <c r="S437" s="11"/>
      <c r="T437" s="11"/>
      <c r="U437" s="11"/>
      <c r="V437" s="11"/>
      <c r="W437" s="11"/>
      <c r="X437" s="11"/>
      <c r="Y437" s="11"/>
      <c r="Z437" s="11"/>
      <c r="AA437" s="11"/>
    </row>
    <row r="438" spans="1:27" hidden="1" outlineLevel="1" x14ac:dyDescent="0.25">
      <c r="A438" s="15" t="s">
        <v>2154</v>
      </c>
      <c r="B438" s="12" t="s">
        <v>2155</v>
      </c>
      <c r="C438" s="13" t="s">
        <v>2156</v>
      </c>
      <c r="D438" s="50"/>
      <c r="E438" s="15">
        <v>0</v>
      </c>
      <c r="F438" s="15">
        <v>0</v>
      </c>
      <c r="G438" s="15">
        <v>0</v>
      </c>
      <c r="H438" s="15">
        <v>4495.97</v>
      </c>
      <c r="I438" s="15">
        <v>5198.25</v>
      </c>
      <c r="J438" s="15">
        <v>-392.84000000000003</v>
      </c>
      <c r="K438" s="15">
        <v>174.88</v>
      </c>
      <c r="L438" s="15">
        <v>278.69</v>
      </c>
      <c r="M438" s="15">
        <v>90.7</v>
      </c>
      <c r="N438" s="15">
        <v>175.88</v>
      </c>
      <c r="O438" s="15">
        <v>47.12</v>
      </c>
      <c r="P438" s="15">
        <v>0</v>
      </c>
      <c r="Q438" s="50">
        <v>10068.650000000001</v>
      </c>
      <c r="R438" s="11"/>
      <c r="S438" s="11"/>
      <c r="T438" s="11"/>
      <c r="U438" s="11"/>
      <c r="V438" s="11"/>
      <c r="W438" s="11"/>
      <c r="X438" s="11"/>
      <c r="Y438" s="11"/>
      <c r="Z438" s="11"/>
      <c r="AA438" s="11"/>
    </row>
    <row r="439" spans="1:27" hidden="1" outlineLevel="1" x14ac:dyDescent="0.25">
      <c r="A439" s="15" t="s">
        <v>2157</v>
      </c>
      <c r="B439" s="12" t="s">
        <v>2158</v>
      </c>
      <c r="C439" s="13" t="s">
        <v>2159</v>
      </c>
      <c r="D439" s="50"/>
      <c r="E439" s="15">
        <v>2058.5700000000002</v>
      </c>
      <c r="F439" s="15">
        <v>2187.41</v>
      </c>
      <c r="G439" s="15">
        <v>2533.33</v>
      </c>
      <c r="H439" s="15">
        <v>2241.33</v>
      </c>
      <c r="I439" s="15">
        <v>2322.6</v>
      </c>
      <c r="J439" s="15">
        <v>2088.4900000000002</v>
      </c>
      <c r="K439" s="15">
        <v>2127.35</v>
      </c>
      <c r="L439" s="15">
        <v>2202.1799999999998</v>
      </c>
      <c r="M439" s="15">
        <v>1998.92</v>
      </c>
      <c r="N439" s="15">
        <v>2208.7600000000002</v>
      </c>
      <c r="O439" s="15">
        <v>1915.42</v>
      </c>
      <c r="P439" s="15">
        <v>2438.25</v>
      </c>
      <c r="Q439" s="50">
        <v>26322.61</v>
      </c>
      <c r="R439" s="11"/>
      <c r="S439" s="11"/>
      <c r="T439" s="11"/>
      <c r="U439" s="11"/>
      <c r="V439" s="11"/>
      <c r="W439" s="11"/>
      <c r="X439" s="11"/>
      <c r="Y439" s="11"/>
      <c r="Z439" s="11"/>
      <c r="AA439" s="11"/>
    </row>
    <row r="440" spans="1:27" hidden="1" outlineLevel="1" x14ac:dyDescent="0.25">
      <c r="A440" s="15" t="s">
        <v>2160</v>
      </c>
      <c r="B440" s="12" t="s">
        <v>2161</v>
      </c>
      <c r="C440" s="13" t="s">
        <v>2162</v>
      </c>
      <c r="D440" s="50"/>
      <c r="E440" s="15">
        <v>82682.259999999995</v>
      </c>
      <c r="F440" s="15">
        <v>76417.53</v>
      </c>
      <c r="G440" s="15">
        <v>84207.42</v>
      </c>
      <c r="H440" s="15">
        <v>81337.259999999995</v>
      </c>
      <c r="I440" s="15">
        <v>85177.73</v>
      </c>
      <c r="J440" s="15">
        <v>85279.25</v>
      </c>
      <c r="K440" s="15">
        <v>86731.83</v>
      </c>
      <c r="L440" s="15">
        <v>88007.5</v>
      </c>
      <c r="M440" s="15">
        <v>83158.7</v>
      </c>
      <c r="N440" s="15">
        <v>86298.76</v>
      </c>
      <c r="O440" s="15">
        <v>84847.28</v>
      </c>
      <c r="P440" s="15">
        <v>86851.21</v>
      </c>
      <c r="Q440" s="50">
        <v>1010996.7299999999</v>
      </c>
      <c r="R440" s="11"/>
      <c r="S440" s="11"/>
      <c r="T440" s="11"/>
      <c r="U440" s="11"/>
      <c r="V440" s="11"/>
      <c r="W440" s="11"/>
      <c r="X440" s="11"/>
      <c r="Y440" s="11"/>
      <c r="Z440" s="11"/>
      <c r="AA440" s="11"/>
    </row>
    <row r="441" spans="1:27" hidden="1" outlineLevel="1" x14ac:dyDescent="0.25">
      <c r="A441" s="15" t="s">
        <v>2163</v>
      </c>
      <c r="B441" s="12" t="s">
        <v>2164</v>
      </c>
      <c r="C441" s="13" t="s">
        <v>2165</v>
      </c>
      <c r="D441" s="50"/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-60.75</v>
      </c>
      <c r="L441" s="15">
        <v>-127.2</v>
      </c>
      <c r="M441" s="15">
        <v>-54.4</v>
      </c>
      <c r="N441" s="15">
        <v>-43.5</v>
      </c>
      <c r="O441" s="15">
        <v>-12</v>
      </c>
      <c r="P441" s="15">
        <v>0</v>
      </c>
      <c r="Q441" s="50">
        <v>-297.85000000000002</v>
      </c>
      <c r="R441" s="11"/>
      <c r="S441" s="11"/>
      <c r="T441" s="11"/>
      <c r="U441" s="11"/>
      <c r="V441" s="11"/>
      <c r="W441" s="11"/>
      <c r="X441" s="11"/>
      <c r="Y441" s="11"/>
      <c r="Z441" s="11"/>
      <c r="AA441" s="11"/>
    </row>
    <row r="442" spans="1:27" hidden="1" outlineLevel="1" x14ac:dyDescent="0.25">
      <c r="A442" s="15" t="s">
        <v>2166</v>
      </c>
      <c r="B442" s="12" t="s">
        <v>2167</v>
      </c>
      <c r="C442" s="13" t="s">
        <v>2168</v>
      </c>
      <c r="D442" s="50"/>
      <c r="E442" s="15">
        <v>64</v>
      </c>
      <c r="F442" s="15">
        <v>64</v>
      </c>
      <c r="G442" s="15">
        <v>80</v>
      </c>
      <c r="H442" s="15">
        <v>64</v>
      </c>
      <c r="I442" s="15">
        <v>64</v>
      </c>
      <c r="J442" s="15">
        <v>0</v>
      </c>
      <c r="K442" s="15">
        <v>60</v>
      </c>
      <c r="L442" s="15">
        <v>80</v>
      </c>
      <c r="M442" s="15">
        <v>0</v>
      </c>
      <c r="N442" s="15">
        <v>0</v>
      </c>
      <c r="O442" s="15">
        <v>0</v>
      </c>
      <c r="P442" s="15">
        <v>0</v>
      </c>
      <c r="Q442" s="50">
        <v>476</v>
      </c>
      <c r="R442" s="11"/>
      <c r="S442" s="11"/>
      <c r="T442" s="11"/>
      <c r="U442" s="11"/>
      <c r="V442" s="11"/>
      <c r="W442" s="11"/>
      <c r="X442" s="11"/>
      <c r="Y442" s="11"/>
      <c r="Z442" s="11"/>
      <c r="AA442" s="11"/>
    </row>
    <row r="443" spans="1:27" hidden="1" outlineLevel="1" x14ac:dyDescent="0.25">
      <c r="A443" s="15" t="s">
        <v>2169</v>
      </c>
      <c r="B443" s="12" t="s">
        <v>2170</v>
      </c>
      <c r="C443" s="13" t="s">
        <v>2171</v>
      </c>
      <c r="D443" s="50"/>
      <c r="E443" s="15">
        <v>0</v>
      </c>
      <c r="F443" s="15">
        <v>24.5</v>
      </c>
      <c r="G443" s="15">
        <v>35.5</v>
      </c>
      <c r="H443" s="15">
        <v>0</v>
      </c>
      <c r="I443" s="15">
        <v>23.75</v>
      </c>
      <c r="J443" s="15">
        <v>66.5</v>
      </c>
      <c r="K443" s="15">
        <v>51.92</v>
      </c>
      <c r="L443" s="15">
        <v>77.25</v>
      </c>
      <c r="M443" s="15">
        <v>33.25</v>
      </c>
      <c r="N443" s="15">
        <v>68.5</v>
      </c>
      <c r="O443" s="15">
        <v>-37.5</v>
      </c>
      <c r="P443" s="15">
        <v>28.75</v>
      </c>
      <c r="Q443" s="50">
        <v>372.42</v>
      </c>
      <c r="R443" s="11"/>
      <c r="S443" s="11"/>
      <c r="T443" s="11"/>
      <c r="U443" s="11"/>
      <c r="V443" s="11"/>
      <c r="W443" s="11"/>
      <c r="X443" s="11"/>
      <c r="Y443" s="11"/>
      <c r="Z443" s="11"/>
      <c r="AA443" s="11"/>
    </row>
    <row r="444" spans="1:27" hidden="1" outlineLevel="1" x14ac:dyDescent="0.25">
      <c r="A444" s="15" t="s">
        <v>2172</v>
      </c>
      <c r="B444" s="12" t="s">
        <v>2173</v>
      </c>
      <c r="C444" s="13" t="s">
        <v>2174</v>
      </c>
      <c r="D444" s="50"/>
      <c r="E444" s="15">
        <v>36313.83</v>
      </c>
      <c r="F444" s="15">
        <v>35995.61</v>
      </c>
      <c r="G444" s="15">
        <v>40138.15</v>
      </c>
      <c r="H444" s="15">
        <v>37117.919999999998</v>
      </c>
      <c r="I444" s="15">
        <v>39313.120000000003</v>
      </c>
      <c r="J444" s="15">
        <v>36517.19</v>
      </c>
      <c r="K444" s="15">
        <v>36681.06</v>
      </c>
      <c r="L444" s="15">
        <v>37922.200000000004</v>
      </c>
      <c r="M444" s="15">
        <v>36030.050000000003</v>
      </c>
      <c r="N444" s="15">
        <v>42431.26</v>
      </c>
      <c r="O444" s="15">
        <v>36295.050000000003</v>
      </c>
      <c r="P444" s="15">
        <v>40893.83</v>
      </c>
      <c r="Q444" s="50">
        <v>455649.27</v>
      </c>
      <c r="R444" s="11"/>
      <c r="S444" s="11"/>
      <c r="T444" s="11"/>
      <c r="U444" s="11"/>
      <c r="V444" s="11"/>
      <c r="W444" s="11"/>
      <c r="X444" s="11"/>
      <c r="Y444" s="11"/>
      <c r="Z444" s="11"/>
      <c r="AA444" s="11"/>
    </row>
    <row r="445" spans="1:27" hidden="1" outlineLevel="1" x14ac:dyDescent="0.25">
      <c r="A445" s="15" t="s">
        <v>2175</v>
      </c>
      <c r="B445" s="12" t="s">
        <v>2176</v>
      </c>
      <c r="C445" s="13" t="s">
        <v>2177</v>
      </c>
      <c r="D445" s="50"/>
      <c r="E445" s="15">
        <v>13250.74</v>
      </c>
      <c r="F445" s="15">
        <v>14139.32</v>
      </c>
      <c r="G445" s="15">
        <v>14083.42</v>
      </c>
      <c r="H445" s="15">
        <v>14962.65</v>
      </c>
      <c r="I445" s="15">
        <v>14474.51</v>
      </c>
      <c r="J445" s="15">
        <v>13366.880000000001</v>
      </c>
      <c r="K445" s="15">
        <v>13448.54</v>
      </c>
      <c r="L445" s="15">
        <v>13648.61</v>
      </c>
      <c r="M445" s="15">
        <v>12781.58</v>
      </c>
      <c r="N445" s="15">
        <v>14304.73</v>
      </c>
      <c r="O445" s="15">
        <v>12612.300000000001</v>
      </c>
      <c r="P445" s="15">
        <v>13328.15</v>
      </c>
      <c r="Q445" s="50">
        <v>164401.43</v>
      </c>
      <c r="R445" s="11"/>
      <c r="S445" s="11"/>
      <c r="T445" s="11"/>
      <c r="U445" s="11"/>
      <c r="V445" s="11"/>
      <c r="W445" s="11"/>
      <c r="X445" s="11"/>
      <c r="Y445" s="11"/>
      <c r="Z445" s="11"/>
      <c r="AA445" s="11"/>
    </row>
    <row r="446" spans="1:27" hidden="1" outlineLevel="1" x14ac:dyDescent="0.25">
      <c r="A446" s="15" t="s">
        <v>2178</v>
      </c>
      <c r="B446" s="12" t="s">
        <v>2179</v>
      </c>
      <c r="C446" s="13" t="s">
        <v>2180</v>
      </c>
      <c r="D446" s="50"/>
      <c r="E446" s="15">
        <v>99015.56</v>
      </c>
      <c r="F446" s="15">
        <v>91801.600000000006</v>
      </c>
      <c r="G446" s="15">
        <v>103637.22</v>
      </c>
      <c r="H446" s="15">
        <v>99961.41</v>
      </c>
      <c r="I446" s="15">
        <v>102677.40000000001</v>
      </c>
      <c r="J446" s="15">
        <v>97759.23</v>
      </c>
      <c r="K446" s="15">
        <v>99483.87</v>
      </c>
      <c r="L446" s="15">
        <v>104006.76000000001</v>
      </c>
      <c r="M446" s="15">
        <v>95412.040000000008</v>
      </c>
      <c r="N446" s="15">
        <v>103959.51000000001</v>
      </c>
      <c r="O446" s="15">
        <v>98781.25</v>
      </c>
      <c r="P446" s="15">
        <v>104029.58</v>
      </c>
      <c r="Q446" s="50">
        <v>1200525.4300000002</v>
      </c>
      <c r="R446" s="11"/>
      <c r="S446" s="11"/>
      <c r="T446" s="11"/>
      <c r="U446" s="11"/>
      <c r="V446" s="11"/>
      <c r="W446" s="11"/>
      <c r="X446" s="11"/>
      <c r="Y446" s="11"/>
      <c r="Z446" s="11"/>
      <c r="AA446" s="11"/>
    </row>
    <row r="447" spans="1:27" hidden="1" outlineLevel="1" x14ac:dyDescent="0.25">
      <c r="A447" s="15" t="s">
        <v>2181</v>
      </c>
      <c r="B447" s="12" t="s">
        <v>2182</v>
      </c>
      <c r="C447" s="13" t="s">
        <v>2183</v>
      </c>
      <c r="D447" s="50"/>
      <c r="E447" s="15">
        <v>15562.19</v>
      </c>
      <c r="F447" s="15">
        <v>15747.37</v>
      </c>
      <c r="G447" s="15">
        <v>16923.39</v>
      </c>
      <c r="H447" s="15">
        <v>16622.59</v>
      </c>
      <c r="I447" s="15">
        <v>16539.080000000002</v>
      </c>
      <c r="J447" s="15">
        <v>15499.77</v>
      </c>
      <c r="K447" s="15">
        <v>16928.650000000001</v>
      </c>
      <c r="L447" s="15">
        <v>17408.46</v>
      </c>
      <c r="M447" s="15">
        <v>15492.58</v>
      </c>
      <c r="N447" s="15">
        <v>18294.82</v>
      </c>
      <c r="O447" s="15">
        <v>15835.02</v>
      </c>
      <c r="P447" s="15">
        <v>17421.27</v>
      </c>
      <c r="Q447" s="50">
        <v>198275.18999999997</v>
      </c>
      <c r="R447" s="11"/>
      <c r="S447" s="11"/>
      <c r="T447" s="11"/>
      <c r="U447" s="11"/>
      <c r="V447" s="11"/>
      <c r="W447" s="11"/>
      <c r="X447" s="11"/>
      <c r="Y447" s="11"/>
      <c r="Z447" s="11"/>
      <c r="AA447" s="11"/>
    </row>
    <row r="448" spans="1:27" hidden="1" outlineLevel="1" x14ac:dyDescent="0.25">
      <c r="A448" s="15" t="s">
        <v>2184</v>
      </c>
      <c r="B448" s="12" t="s">
        <v>2185</v>
      </c>
      <c r="C448" s="13" t="s">
        <v>2186</v>
      </c>
      <c r="D448" s="50"/>
      <c r="E448" s="15">
        <v>-1055.5999999999999</v>
      </c>
      <c r="F448" s="15">
        <v>-1055.5999999999999</v>
      </c>
      <c r="G448" s="15">
        <v>-1055.5999999999999</v>
      </c>
      <c r="H448" s="15">
        <v>-1055.5999999999999</v>
      </c>
      <c r="I448" s="15">
        <v>-1055.5999999999999</v>
      </c>
      <c r="J448" s="15">
        <v>-1055.5999999999999</v>
      </c>
      <c r="K448" s="15">
        <v>-986.58</v>
      </c>
      <c r="L448" s="15">
        <v>-986.58</v>
      </c>
      <c r="M448" s="15">
        <v>-986.58</v>
      </c>
      <c r="N448" s="15">
        <v>-986.58</v>
      </c>
      <c r="O448" s="15">
        <v>-986.58</v>
      </c>
      <c r="P448" s="15">
        <v>-986.58</v>
      </c>
      <c r="Q448" s="50">
        <v>-12253.08</v>
      </c>
      <c r="R448" s="11"/>
      <c r="S448" s="11"/>
      <c r="T448" s="11"/>
      <c r="U448" s="11"/>
      <c r="V448" s="11"/>
      <c r="W448" s="11"/>
      <c r="X448" s="11"/>
      <c r="Y448" s="11"/>
      <c r="Z448" s="11"/>
      <c r="AA448" s="11"/>
    </row>
    <row r="449" spans="1:27" hidden="1" outlineLevel="1" x14ac:dyDescent="0.25">
      <c r="A449" s="15" t="s">
        <v>2187</v>
      </c>
      <c r="B449" s="12" t="s">
        <v>2188</v>
      </c>
      <c r="C449" s="13" t="s">
        <v>2189</v>
      </c>
      <c r="D449" s="50"/>
      <c r="E449" s="15">
        <v>1887.8500000000001</v>
      </c>
      <c r="F449" s="15">
        <v>1962.13</v>
      </c>
      <c r="G449" s="15">
        <v>2050.0500000000002</v>
      </c>
      <c r="H449" s="15">
        <v>1549.53</v>
      </c>
      <c r="I449" s="15">
        <v>1195.69</v>
      </c>
      <c r="J449" s="15">
        <v>2023.23</v>
      </c>
      <c r="K449" s="15">
        <v>2194.83</v>
      </c>
      <c r="L449" s="15">
        <v>2221.96</v>
      </c>
      <c r="M449" s="15">
        <v>1914.73</v>
      </c>
      <c r="N449" s="15">
        <v>2693.55</v>
      </c>
      <c r="O449" s="15">
        <v>2102.58</v>
      </c>
      <c r="P449" s="15">
        <v>2276.75</v>
      </c>
      <c r="Q449" s="50">
        <v>24072.879999999997</v>
      </c>
      <c r="R449" s="11"/>
      <c r="S449" s="11"/>
      <c r="T449" s="11"/>
      <c r="U449" s="11"/>
      <c r="V449" s="11"/>
      <c r="W449" s="11"/>
      <c r="X449" s="11"/>
      <c r="Y449" s="11"/>
      <c r="Z449" s="11"/>
      <c r="AA449" s="11"/>
    </row>
    <row r="450" spans="1:27" hidden="1" outlineLevel="1" x14ac:dyDescent="0.25">
      <c r="A450" s="15" t="s">
        <v>2190</v>
      </c>
      <c r="B450" s="12" t="s">
        <v>2191</v>
      </c>
      <c r="C450" s="13" t="s">
        <v>2192</v>
      </c>
      <c r="D450" s="50"/>
      <c r="E450" s="15">
        <v>0</v>
      </c>
      <c r="F450" s="15">
        <v>0</v>
      </c>
      <c r="G450" s="15">
        <v>0</v>
      </c>
      <c r="H450" s="15">
        <v>511.19</v>
      </c>
      <c r="I450" s="15">
        <v>640.35</v>
      </c>
      <c r="J450" s="15">
        <v>-56.84</v>
      </c>
      <c r="K450" s="15">
        <v>0</v>
      </c>
      <c r="L450" s="15">
        <v>55.9</v>
      </c>
      <c r="M450" s="15">
        <v>-9</v>
      </c>
      <c r="N450" s="15">
        <v>78.25</v>
      </c>
      <c r="O450" s="15">
        <v>-8.5500000000000007</v>
      </c>
      <c r="P450" s="15">
        <v>0</v>
      </c>
      <c r="Q450" s="50">
        <v>1211.3000000000002</v>
      </c>
      <c r="R450" s="11"/>
      <c r="S450" s="11"/>
      <c r="T450" s="11"/>
      <c r="U450" s="11"/>
      <c r="V450" s="11"/>
      <c r="W450" s="11"/>
      <c r="X450" s="11"/>
      <c r="Y450" s="11"/>
      <c r="Z450" s="11"/>
      <c r="AA450" s="11"/>
    </row>
    <row r="451" spans="1:27" hidden="1" outlineLevel="1" x14ac:dyDescent="0.25">
      <c r="A451" s="15" t="s">
        <v>2193</v>
      </c>
      <c r="B451" s="12" t="s">
        <v>2194</v>
      </c>
      <c r="C451" s="13" t="s">
        <v>2195</v>
      </c>
      <c r="D451" s="50"/>
      <c r="E451" s="15">
        <v>0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0.1</v>
      </c>
      <c r="O451" s="15">
        <v>0</v>
      </c>
      <c r="P451" s="15">
        <v>0</v>
      </c>
      <c r="Q451" s="50">
        <v>0.1</v>
      </c>
      <c r="R451" s="11"/>
      <c r="S451" s="11"/>
      <c r="T451" s="11"/>
      <c r="U451" s="11"/>
      <c r="V451" s="11"/>
      <c r="W451" s="11"/>
      <c r="X451" s="11"/>
      <c r="Y451" s="11"/>
      <c r="Z451" s="11"/>
      <c r="AA451" s="11"/>
    </row>
    <row r="452" spans="1:27" hidden="1" outlineLevel="1" x14ac:dyDescent="0.25">
      <c r="A452" s="15" t="s">
        <v>2196</v>
      </c>
      <c r="B452" s="12" t="s">
        <v>2197</v>
      </c>
      <c r="C452" s="13" t="s">
        <v>2198</v>
      </c>
      <c r="D452" s="50"/>
      <c r="E452" s="15">
        <v>6784.46</v>
      </c>
      <c r="F452" s="15">
        <v>6959.02</v>
      </c>
      <c r="G452" s="15">
        <v>7031.9800000000005</v>
      </c>
      <c r="H452" s="15">
        <v>7018.03</v>
      </c>
      <c r="I452" s="15">
        <v>7037.17</v>
      </c>
      <c r="J452" s="15">
        <v>7387.43</v>
      </c>
      <c r="K452" s="15">
        <v>7343.57</v>
      </c>
      <c r="L452" s="15">
        <v>6589.21</v>
      </c>
      <c r="M452" s="15">
        <v>7144.33</v>
      </c>
      <c r="N452" s="15">
        <v>7562.74</v>
      </c>
      <c r="O452" s="15">
        <v>6787.49</v>
      </c>
      <c r="P452" s="15">
        <v>7202.04</v>
      </c>
      <c r="Q452" s="50">
        <v>84847.469999999987</v>
      </c>
      <c r="R452" s="11"/>
      <c r="S452" s="11"/>
      <c r="T452" s="11"/>
      <c r="U452" s="11"/>
      <c r="V452" s="11"/>
      <c r="W452" s="11"/>
      <c r="X452" s="11"/>
      <c r="Y452" s="11"/>
      <c r="Z452" s="11"/>
      <c r="AA452" s="11"/>
    </row>
    <row r="453" spans="1:27" hidden="1" outlineLevel="1" x14ac:dyDescent="0.25">
      <c r="A453" s="15" t="s">
        <v>2199</v>
      </c>
      <c r="B453" s="12" t="s">
        <v>2200</v>
      </c>
      <c r="C453" s="13" t="s">
        <v>2201</v>
      </c>
      <c r="D453" s="50"/>
      <c r="E453" s="15">
        <v>452.18</v>
      </c>
      <c r="F453" s="15">
        <v>476.66</v>
      </c>
      <c r="G453" s="15">
        <v>622.51</v>
      </c>
      <c r="H453" s="15">
        <v>539.62</v>
      </c>
      <c r="I453" s="15">
        <v>628.93000000000006</v>
      </c>
      <c r="J453" s="15">
        <v>497.91</v>
      </c>
      <c r="K453" s="15">
        <v>525.14</v>
      </c>
      <c r="L453" s="15">
        <v>532.04</v>
      </c>
      <c r="M453" s="15">
        <v>804.45</v>
      </c>
      <c r="N453" s="15">
        <v>707.22</v>
      </c>
      <c r="O453" s="15">
        <v>593.32000000000005</v>
      </c>
      <c r="P453" s="15">
        <v>523.96</v>
      </c>
      <c r="Q453" s="50">
        <v>6903.9400000000005</v>
      </c>
      <c r="R453" s="11"/>
      <c r="S453" s="11"/>
      <c r="T453" s="11"/>
      <c r="U453" s="11"/>
      <c r="V453" s="11"/>
      <c r="W453" s="11"/>
      <c r="X453" s="11"/>
      <c r="Y453" s="11"/>
      <c r="Z453" s="11"/>
      <c r="AA453" s="11"/>
    </row>
    <row r="454" spans="1:27" hidden="1" outlineLevel="1" x14ac:dyDescent="0.25">
      <c r="A454" s="15" t="s">
        <v>2202</v>
      </c>
      <c r="B454" s="12" t="s">
        <v>2203</v>
      </c>
      <c r="C454" s="13" t="s">
        <v>2204</v>
      </c>
      <c r="D454" s="50"/>
      <c r="E454" s="15">
        <v>52.85</v>
      </c>
      <c r="F454" s="15">
        <v>19.760000000000002</v>
      </c>
      <c r="G454" s="15">
        <v>61.730000000000004</v>
      </c>
      <c r="H454" s="15">
        <v>38.700000000000003</v>
      </c>
      <c r="I454" s="15">
        <v>23.080000000000002</v>
      </c>
      <c r="J454" s="15">
        <v>57.85</v>
      </c>
      <c r="K454" s="15">
        <v>23.22</v>
      </c>
      <c r="L454" s="15">
        <v>73.14</v>
      </c>
      <c r="M454" s="15">
        <v>11.3</v>
      </c>
      <c r="N454" s="15">
        <v>61.64</v>
      </c>
      <c r="O454" s="15">
        <v>39.75</v>
      </c>
      <c r="P454" s="15">
        <v>118.3</v>
      </c>
      <c r="Q454" s="50">
        <v>581.32000000000005</v>
      </c>
      <c r="R454" s="11"/>
      <c r="S454" s="11"/>
      <c r="T454" s="11"/>
      <c r="U454" s="11"/>
      <c r="V454" s="11"/>
      <c r="W454" s="11"/>
      <c r="X454" s="11"/>
      <c r="Y454" s="11"/>
      <c r="Z454" s="11"/>
      <c r="AA454" s="11"/>
    </row>
    <row r="455" spans="1:27" hidden="1" outlineLevel="1" x14ac:dyDescent="0.25">
      <c r="A455" s="15" t="s">
        <v>2205</v>
      </c>
      <c r="B455" s="12" t="s">
        <v>2206</v>
      </c>
      <c r="C455" s="13" t="s">
        <v>2207</v>
      </c>
      <c r="D455" s="50"/>
      <c r="E455" s="15">
        <v>2762.19</v>
      </c>
      <c r="F455" s="15">
        <v>2355.88</v>
      </c>
      <c r="G455" s="15">
        <v>2517.4299999999998</v>
      </c>
      <c r="H455" s="15">
        <v>2616.37</v>
      </c>
      <c r="I455" s="15">
        <v>2546.87</v>
      </c>
      <c r="J455" s="15">
        <v>2625.6</v>
      </c>
      <c r="K455" s="15">
        <v>2276.48</v>
      </c>
      <c r="L455" s="15">
        <v>2358.44</v>
      </c>
      <c r="M455" s="15">
        <v>2187.3000000000002</v>
      </c>
      <c r="N455" s="15">
        <v>2501.5</v>
      </c>
      <c r="O455" s="15">
        <v>2141.39</v>
      </c>
      <c r="P455" s="15">
        <v>2634.89</v>
      </c>
      <c r="Q455" s="50">
        <v>29524.339999999997</v>
      </c>
      <c r="R455" s="11"/>
      <c r="S455" s="11"/>
      <c r="T455" s="11"/>
      <c r="U455" s="11"/>
      <c r="V455" s="11"/>
      <c r="W455" s="11"/>
      <c r="X455" s="11"/>
      <c r="Y455" s="11"/>
      <c r="Z455" s="11"/>
      <c r="AA455" s="11"/>
    </row>
    <row r="456" spans="1:27" hidden="1" outlineLevel="1" x14ac:dyDescent="0.25">
      <c r="A456" s="15" t="s">
        <v>2208</v>
      </c>
      <c r="B456" s="12" t="s">
        <v>2209</v>
      </c>
      <c r="C456" s="13" t="s">
        <v>2210</v>
      </c>
      <c r="D456" s="50"/>
      <c r="E456" s="15">
        <v>248.64000000000001</v>
      </c>
      <c r="F456" s="15">
        <v>293.07</v>
      </c>
      <c r="G456" s="15">
        <v>410.48</v>
      </c>
      <c r="H456" s="15">
        <v>219.28</v>
      </c>
      <c r="I456" s="15">
        <v>242.99</v>
      </c>
      <c r="J456" s="15">
        <v>156.15</v>
      </c>
      <c r="K456" s="15">
        <v>259.98</v>
      </c>
      <c r="L456" s="15">
        <v>147.22999999999999</v>
      </c>
      <c r="M456" s="15">
        <v>64.53</v>
      </c>
      <c r="N456" s="15">
        <v>352.42</v>
      </c>
      <c r="O456" s="15">
        <v>171.55</v>
      </c>
      <c r="P456" s="15">
        <v>176.55</v>
      </c>
      <c r="Q456" s="50">
        <v>2742.8700000000003</v>
      </c>
      <c r="R456" s="11"/>
      <c r="S456" s="11"/>
      <c r="T456" s="11"/>
      <c r="U456" s="11"/>
      <c r="V456" s="11"/>
      <c r="W456" s="11"/>
      <c r="X456" s="11"/>
      <c r="Y456" s="11"/>
      <c r="Z456" s="11"/>
      <c r="AA456" s="11"/>
    </row>
    <row r="457" spans="1:27" hidden="1" outlineLevel="1" x14ac:dyDescent="0.25">
      <c r="A457" s="15" t="s">
        <v>2211</v>
      </c>
      <c r="B457" s="12" t="s">
        <v>2212</v>
      </c>
      <c r="C457" s="13" t="s">
        <v>2213</v>
      </c>
      <c r="D457" s="50"/>
      <c r="E457" s="15">
        <v>616.05000000000007</v>
      </c>
      <c r="F457" s="15">
        <v>688.02</v>
      </c>
      <c r="G457" s="15">
        <v>1153.72</v>
      </c>
      <c r="H457" s="15">
        <v>1168.79</v>
      </c>
      <c r="I457" s="15">
        <v>540.74</v>
      </c>
      <c r="J457" s="15">
        <v>966.61</v>
      </c>
      <c r="K457" s="15">
        <v>1128.5899999999999</v>
      </c>
      <c r="L457" s="15">
        <v>1832.46</v>
      </c>
      <c r="M457" s="15">
        <v>-91.84</v>
      </c>
      <c r="N457" s="15">
        <v>1712.01</v>
      </c>
      <c r="O457" s="15">
        <v>1246.81</v>
      </c>
      <c r="P457" s="15">
        <v>1257.8500000000001</v>
      </c>
      <c r="Q457" s="50">
        <v>12219.810000000001</v>
      </c>
      <c r="R457" s="11"/>
      <c r="S457" s="11"/>
      <c r="T457" s="11"/>
      <c r="U457" s="11"/>
      <c r="V457" s="11"/>
      <c r="W457" s="11"/>
      <c r="X457" s="11"/>
      <c r="Y457" s="11"/>
      <c r="Z457" s="11"/>
      <c r="AA457" s="11"/>
    </row>
    <row r="458" spans="1:27" hidden="1" outlineLevel="1" x14ac:dyDescent="0.25">
      <c r="A458" s="15" t="s">
        <v>2214</v>
      </c>
      <c r="B458" s="12" t="s">
        <v>2215</v>
      </c>
      <c r="C458" s="13" t="s">
        <v>2216</v>
      </c>
      <c r="D458" s="50"/>
      <c r="E458" s="15">
        <v>0</v>
      </c>
      <c r="F458" s="15">
        <v>0</v>
      </c>
      <c r="G458" s="15">
        <v>0</v>
      </c>
      <c r="H458" s="15">
        <v>518.26</v>
      </c>
      <c r="I458" s="15">
        <v>-18.39</v>
      </c>
      <c r="J458" s="15">
        <v>-4.57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50">
        <v>495.29999999999995</v>
      </c>
      <c r="R458" s="11"/>
      <c r="S458" s="11"/>
      <c r="T458" s="11"/>
      <c r="U458" s="11"/>
      <c r="V458" s="11"/>
      <c r="W458" s="11"/>
      <c r="X458" s="11"/>
      <c r="Y458" s="11"/>
      <c r="Z458" s="11"/>
      <c r="AA458" s="11"/>
    </row>
    <row r="459" spans="1:27" hidden="1" outlineLevel="1" x14ac:dyDescent="0.25">
      <c r="A459" s="15" t="s">
        <v>2217</v>
      </c>
      <c r="B459" s="12" t="s">
        <v>2218</v>
      </c>
      <c r="C459" s="13" t="s">
        <v>2219</v>
      </c>
      <c r="D459" s="50"/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1.86</v>
      </c>
      <c r="M459" s="15">
        <v>-0.86</v>
      </c>
      <c r="N459" s="15">
        <v>9.7100000000000009</v>
      </c>
      <c r="O459" s="15">
        <v>-1.71</v>
      </c>
      <c r="P459" s="15">
        <v>0</v>
      </c>
      <c r="Q459" s="50">
        <v>9</v>
      </c>
      <c r="R459" s="11"/>
      <c r="S459" s="11"/>
      <c r="T459" s="11"/>
      <c r="U459" s="11"/>
      <c r="V459" s="11"/>
      <c r="W459" s="11"/>
      <c r="X459" s="11"/>
      <c r="Y459" s="11"/>
      <c r="Z459" s="11"/>
      <c r="AA459" s="11"/>
    </row>
    <row r="460" spans="1:27" hidden="1" outlineLevel="1" x14ac:dyDescent="0.25">
      <c r="A460" s="15" t="s">
        <v>2220</v>
      </c>
      <c r="B460" s="12" t="s">
        <v>2221</v>
      </c>
      <c r="C460" s="13" t="s">
        <v>2222</v>
      </c>
      <c r="D460" s="50"/>
      <c r="E460" s="15">
        <v>2601.89</v>
      </c>
      <c r="F460" s="15">
        <v>3404.77</v>
      </c>
      <c r="G460" s="15">
        <v>1531.69</v>
      </c>
      <c r="H460" s="15">
        <v>3066.52</v>
      </c>
      <c r="I460" s="15">
        <v>3544.52</v>
      </c>
      <c r="J460" s="15">
        <v>2910.63</v>
      </c>
      <c r="K460" s="15">
        <v>3654.55</v>
      </c>
      <c r="L460" s="15">
        <v>2673.3</v>
      </c>
      <c r="M460" s="15">
        <v>2758.96</v>
      </c>
      <c r="N460" s="15">
        <v>3617.6</v>
      </c>
      <c r="O460" s="15">
        <v>2997.37</v>
      </c>
      <c r="P460" s="15">
        <v>3547.23</v>
      </c>
      <c r="Q460" s="50">
        <v>36309.03</v>
      </c>
      <c r="R460" s="11"/>
      <c r="S460" s="11"/>
      <c r="T460" s="11"/>
      <c r="U460" s="11"/>
      <c r="V460" s="11"/>
      <c r="W460" s="11"/>
      <c r="X460" s="11"/>
      <c r="Y460" s="11"/>
      <c r="Z460" s="11"/>
      <c r="AA460" s="11"/>
    </row>
    <row r="461" spans="1:27" hidden="1" outlineLevel="1" x14ac:dyDescent="0.25">
      <c r="A461" s="15" t="s">
        <v>2223</v>
      </c>
      <c r="B461" s="12" t="s">
        <v>2224</v>
      </c>
      <c r="C461" s="13" t="s">
        <v>2225</v>
      </c>
      <c r="D461" s="50"/>
      <c r="E461" s="15">
        <v>-24.48</v>
      </c>
      <c r="F461" s="15">
        <v>161.29</v>
      </c>
      <c r="G461" s="15">
        <v>20.91</v>
      </c>
      <c r="H461" s="15">
        <v>116.42</v>
      </c>
      <c r="I461" s="15">
        <v>56.120000000000005</v>
      </c>
      <c r="J461" s="15">
        <v>66.8</v>
      </c>
      <c r="K461" s="15">
        <v>129.14000000000001</v>
      </c>
      <c r="L461" s="15">
        <v>-41.14</v>
      </c>
      <c r="M461" s="15">
        <v>5</v>
      </c>
      <c r="N461" s="15">
        <v>74.53</v>
      </c>
      <c r="O461" s="15">
        <v>233.11</v>
      </c>
      <c r="P461" s="15">
        <v>-13.540000000000001</v>
      </c>
      <c r="Q461" s="50">
        <v>784.16000000000008</v>
      </c>
      <c r="R461" s="11"/>
      <c r="S461" s="11"/>
      <c r="T461" s="11"/>
      <c r="U461" s="11"/>
      <c r="V461" s="11"/>
      <c r="W461" s="11"/>
      <c r="X461" s="11"/>
      <c r="Y461" s="11"/>
      <c r="Z461" s="11"/>
      <c r="AA461" s="11"/>
    </row>
    <row r="462" spans="1:27" hidden="1" outlineLevel="1" x14ac:dyDescent="0.25">
      <c r="A462" s="15" t="s">
        <v>2226</v>
      </c>
      <c r="B462" s="12" t="s">
        <v>2227</v>
      </c>
      <c r="C462" s="13" t="s">
        <v>2228</v>
      </c>
      <c r="D462" s="50"/>
      <c r="E462" s="15">
        <v>0</v>
      </c>
      <c r="F462" s="15">
        <v>0</v>
      </c>
      <c r="G462" s="15">
        <v>1.3</v>
      </c>
      <c r="H462" s="15">
        <v>6.42</v>
      </c>
      <c r="I462" s="15">
        <v>-3.3200000000000003</v>
      </c>
      <c r="J462" s="15">
        <v>3.86</v>
      </c>
      <c r="K462" s="15">
        <v>15.58</v>
      </c>
      <c r="L462" s="15">
        <v>-5.14</v>
      </c>
      <c r="M462" s="15">
        <v>0</v>
      </c>
      <c r="N462" s="15">
        <v>0</v>
      </c>
      <c r="O462" s="15">
        <v>0</v>
      </c>
      <c r="P462" s="15">
        <v>0</v>
      </c>
      <c r="Q462" s="50">
        <v>18.7</v>
      </c>
      <c r="R462" s="11"/>
      <c r="S462" s="11"/>
      <c r="T462" s="11"/>
      <c r="U462" s="11"/>
      <c r="V462" s="11"/>
      <c r="W462" s="11"/>
      <c r="X462" s="11"/>
      <c r="Y462" s="11"/>
      <c r="Z462" s="11"/>
      <c r="AA462" s="11"/>
    </row>
    <row r="463" spans="1:27" hidden="1" outlineLevel="1" x14ac:dyDescent="0.25">
      <c r="A463" s="15" t="s">
        <v>2229</v>
      </c>
      <c r="B463" s="12" t="s">
        <v>2230</v>
      </c>
      <c r="C463" s="13" t="s">
        <v>2231</v>
      </c>
      <c r="D463" s="50"/>
      <c r="E463" s="15">
        <v>0</v>
      </c>
      <c r="F463" s="15">
        <v>0</v>
      </c>
      <c r="G463" s="15">
        <v>8.08</v>
      </c>
      <c r="H463" s="15">
        <v>1.02</v>
      </c>
      <c r="I463" s="15">
        <v>8.9700000000000006</v>
      </c>
      <c r="J463" s="15">
        <v>4.37</v>
      </c>
      <c r="K463" s="15">
        <v>0.96</v>
      </c>
      <c r="L463" s="15">
        <v>0</v>
      </c>
      <c r="M463" s="15">
        <v>0</v>
      </c>
      <c r="N463" s="15">
        <v>1.21</v>
      </c>
      <c r="O463" s="15">
        <v>-0.21</v>
      </c>
      <c r="P463" s="15">
        <v>0</v>
      </c>
      <c r="Q463" s="50">
        <v>24.400000000000002</v>
      </c>
      <c r="R463" s="11"/>
      <c r="S463" s="11"/>
      <c r="T463" s="11"/>
      <c r="U463" s="11"/>
      <c r="V463" s="11"/>
      <c r="W463" s="11"/>
      <c r="X463" s="11"/>
      <c r="Y463" s="11"/>
      <c r="Z463" s="11"/>
      <c r="AA463" s="11"/>
    </row>
    <row r="464" spans="1:27" hidden="1" outlineLevel="1" x14ac:dyDescent="0.25">
      <c r="A464" s="15" t="s">
        <v>2232</v>
      </c>
      <c r="B464" s="12" t="s">
        <v>2233</v>
      </c>
      <c r="C464" s="13" t="s">
        <v>2234</v>
      </c>
      <c r="D464" s="50"/>
      <c r="E464" s="15">
        <v>467.87</v>
      </c>
      <c r="F464" s="15">
        <v>1490.6100000000001</v>
      </c>
      <c r="G464" s="15">
        <v>323.56</v>
      </c>
      <c r="H464" s="15">
        <v>643.61</v>
      </c>
      <c r="I464" s="15">
        <v>945.30000000000007</v>
      </c>
      <c r="J464" s="15">
        <v>950.25</v>
      </c>
      <c r="K464" s="15">
        <v>1378.9</v>
      </c>
      <c r="L464" s="15">
        <v>665.07</v>
      </c>
      <c r="M464" s="15">
        <v>1407.99</v>
      </c>
      <c r="N464" s="15">
        <v>837.32</v>
      </c>
      <c r="O464" s="15">
        <v>850.74</v>
      </c>
      <c r="P464" s="15">
        <v>599.75</v>
      </c>
      <c r="Q464" s="50">
        <v>10560.97</v>
      </c>
      <c r="R464" s="11"/>
      <c r="S464" s="11"/>
      <c r="T464" s="11"/>
      <c r="U464" s="11"/>
      <c r="V464" s="11"/>
      <c r="W464" s="11"/>
      <c r="X464" s="11"/>
      <c r="Y464" s="11"/>
      <c r="Z464" s="11"/>
      <c r="AA464" s="11"/>
    </row>
    <row r="465" spans="1:27" hidden="1" outlineLevel="1" x14ac:dyDescent="0.25">
      <c r="A465" s="15" t="s">
        <v>2235</v>
      </c>
      <c r="B465" s="12" t="s">
        <v>2236</v>
      </c>
      <c r="C465" s="13" t="s">
        <v>2237</v>
      </c>
      <c r="D465" s="50"/>
      <c r="E465" s="15">
        <v>168.85</v>
      </c>
      <c r="F465" s="15">
        <v>108.94</v>
      </c>
      <c r="G465" s="15">
        <v>5.8500000000000005</v>
      </c>
      <c r="H465" s="15">
        <v>-19.86</v>
      </c>
      <c r="I465" s="15">
        <v>154.96</v>
      </c>
      <c r="J465" s="15">
        <v>219.17000000000002</v>
      </c>
      <c r="K465" s="15">
        <v>-4.5600000000000005</v>
      </c>
      <c r="L465" s="15">
        <v>94.86</v>
      </c>
      <c r="M465" s="15">
        <v>67.61</v>
      </c>
      <c r="N465" s="15">
        <v>26.36</v>
      </c>
      <c r="O465" s="15">
        <v>-7.5600000000000005</v>
      </c>
      <c r="P465" s="15">
        <v>0</v>
      </c>
      <c r="Q465" s="50">
        <v>814.62000000000023</v>
      </c>
      <c r="R465" s="11"/>
      <c r="S465" s="11"/>
      <c r="T465" s="11"/>
      <c r="U465" s="11"/>
      <c r="V465" s="11"/>
      <c r="W465" s="11"/>
      <c r="X465" s="11"/>
      <c r="Y465" s="11"/>
      <c r="Z465" s="11"/>
      <c r="AA465" s="11"/>
    </row>
    <row r="466" spans="1:27" collapsed="1" x14ac:dyDescent="0.25">
      <c r="A466" s="17" t="s">
        <v>2238</v>
      </c>
      <c r="B466" s="11" t="s">
        <v>2239</v>
      </c>
      <c r="C466" s="30"/>
      <c r="D466" s="66"/>
      <c r="E466" s="17">
        <v>293317.30999999994</v>
      </c>
      <c r="F466" s="17">
        <v>280628.06</v>
      </c>
      <c r="G466" s="17">
        <v>306393.90999999992</v>
      </c>
      <c r="H466" s="17">
        <v>299438.38</v>
      </c>
      <c r="I466" s="17">
        <v>308376.37999999995</v>
      </c>
      <c r="J466" s="17">
        <v>297792.34000000008</v>
      </c>
      <c r="K466" s="17">
        <v>304682.38000000006</v>
      </c>
      <c r="L466" s="17">
        <v>310225.90000000002</v>
      </c>
      <c r="M466" s="17">
        <v>290532.2</v>
      </c>
      <c r="N466" s="17">
        <v>317893.56999999995</v>
      </c>
      <c r="O466" s="17">
        <v>296560.67000000004</v>
      </c>
      <c r="P466" s="17">
        <v>314337.23</v>
      </c>
      <c r="Q466" s="17">
        <v>3620178.3299999977</v>
      </c>
      <c r="R466" s="11"/>
      <c r="S466" s="11"/>
      <c r="T466" s="11"/>
      <c r="U466" s="11"/>
      <c r="V466" s="11"/>
      <c r="W466" s="11"/>
      <c r="X466" s="11"/>
      <c r="Y466" s="11"/>
      <c r="Z466" s="11"/>
      <c r="AA466" s="11"/>
    </row>
    <row r="467" spans="1:27" hidden="1" outlineLevel="1" x14ac:dyDescent="0.25">
      <c r="A467" s="15" t="s">
        <v>2240</v>
      </c>
      <c r="B467" s="12" t="s">
        <v>2241</v>
      </c>
      <c r="C467" s="13" t="s">
        <v>2242</v>
      </c>
      <c r="D467" s="50"/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0</v>
      </c>
      <c r="K467" s="15">
        <v>0</v>
      </c>
      <c r="L467" s="15">
        <v>0</v>
      </c>
      <c r="M467" s="15">
        <v>20.490000000000002</v>
      </c>
      <c r="N467" s="15">
        <v>0.67</v>
      </c>
      <c r="O467" s="15">
        <v>0</v>
      </c>
      <c r="P467" s="15">
        <v>11</v>
      </c>
      <c r="Q467" s="50">
        <v>32.160000000000004</v>
      </c>
      <c r="R467" s="11"/>
      <c r="S467" s="11"/>
      <c r="T467" s="11"/>
      <c r="U467" s="11"/>
      <c r="V467" s="11"/>
      <c r="W467" s="11"/>
      <c r="X467" s="11"/>
      <c r="Y467" s="11"/>
      <c r="Z467" s="11"/>
      <c r="AA467" s="11"/>
    </row>
    <row r="468" spans="1:27" hidden="1" outlineLevel="1" x14ac:dyDescent="0.25">
      <c r="A468" s="15" t="s">
        <v>2243</v>
      </c>
      <c r="B468" s="12" t="s">
        <v>2244</v>
      </c>
      <c r="C468" s="13" t="s">
        <v>2245</v>
      </c>
      <c r="D468" s="50"/>
      <c r="E468" s="15">
        <v>6720.1100000000006</v>
      </c>
      <c r="F468" s="15">
        <v>2890.67</v>
      </c>
      <c r="G468" s="15">
        <v>2928.69</v>
      </c>
      <c r="H468" s="15">
        <v>2036.73</v>
      </c>
      <c r="I468" s="15">
        <v>2644.04</v>
      </c>
      <c r="J468" s="15">
        <v>4125.5200000000004</v>
      </c>
      <c r="K468" s="15">
        <v>4667.71</v>
      </c>
      <c r="L468" s="15">
        <v>3136.48</v>
      </c>
      <c r="M468" s="15">
        <v>4629.6000000000004</v>
      </c>
      <c r="N468" s="15">
        <v>2032.63</v>
      </c>
      <c r="O468" s="15">
        <v>4724.68</v>
      </c>
      <c r="P468" s="15">
        <v>2586.23</v>
      </c>
      <c r="Q468" s="50">
        <v>43123.090000000004</v>
      </c>
      <c r="R468" s="11"/>
      <c r="S468" s="11"/>
      <c r="T468" s="11"/>
      <c r="U468" s="11"/>
      <c r="V468" s="11"/>
      <c r="W468" s="11"/>
      <c r="X468" s="11"/>
      <c r="Y468" s="11"/>
      <c r="Z468" s="11"/>
      <c r="AA468" s="11"/>
    </row>
    <row r="469" spans="1:27" hidden="1" outlineLevel="1" x14ac:dyDescent="0.25">
      <c r="A469" s="15" t="s">
        <v>2246</v>
      </c>
      <c r="B469" s="12" t="s">
        <v>2247</v>
      </c>
      <c r="C469" s="13" t="s">
        <v>2248</v>
      </c>
      <c r="D469" s="50"/>
      <c r="E469" s="15">
        <v>96.570000000000007</v>
      </c>
      <c r="F469" s="15">
        <v>12.57</v>
      </c>
      <c r="G469" s="15">
        <v>-10.74</v>
      </c>
      <c r="H469" s="15">
        <v>57.71</v>
      </c>
      <c r="I469" s="15">
        <v>24.57</v>
      </c>
      <c r="J469" s="15">
        <v>73.09</v>
      </c>
      <c r="K469" s="15">
        <v>99.94</v>
      </c>
      <c r="L469" s="15">
        <v>143.43</v>
      </c>
      <c r="M469" s="15">
        <v>75.06</v>
      </c>
      <c r="N469" s="15">
        <v>-4.3899999999999997</v>
      </c>
      <c r="O469" s="15">
        <v>747.49</v>
      </c>
      <c r="P469" s="15">
        <v>363.42</v>
      </c>
      <c r="Q469" s="50">
        <v>1678.7200000000003</v>
      </c>
      <c r="R469" s="11"/>
      <c r="S469" s="11"/>
      <c r="T469" s="11"/>
      <c r="U469" s="11"/>
      <c r="V469" s="11"/>
      <c r="W469" s="11"/>
      <c r="X469" s="11"/>
      <c r="Y469" s="11"/>
      <c r="Z469" s="11"/>
      <c r="AA469" s="11"/>
    </row>
    <row r="470" spans="1:27" hidden="1" outlineLevel="1" x14ac:dyDescent="0.25">
      <c r="A470" s="15" t="s">
        <v>2249</v>
      </c>
      <c r="B470" s="12" t="s">
        <v>2250</v>
      </c>
      <c r="C470" s="13" t="s">
        <v>2251</v>
      </c>
      <c r="D470" s="50"/>
      <c r="E470" s="15">
        <v>0</v>
      </c>
      <c r="F470" s="15">
        <v>0</v>
      </c>
      <c r="G470" s="15">
        <v>0</v>
      </c>
      <c r="H470" s="15">
        <v>383.79</v>
      </c>
      <c r="I470" s="15">
        <v>569.77</v>
      </c>
      <c r="J470" s="15">
        <v>-37.53</v>
      </c>
      <c r="K470" s="15">
        <v>125.26</v>
      </c>
      <c r="L470" s="15">
        <v>22.48</v>
      </c>
      <c r="M470" s="15">
        <v>16</v>
      </c>
      <c r="N470" s="15">
        <v>-8</v>
      </c>
      <c r="O470" s="15">
        <v>0</v>
      </c>
      <c r="P470" s="15">
        <v>0</v>
      </c>
      <c r="Q470" s="50">
        <v>1071.77</v>
      </c>
      <c r="R470" s="11"/>
      <c r="S470" s="11"/>
      <c r="T470" s="11"/>
      <c r="U470" s="11"/>
      <c r="V470" s="11"/>
      <c r="W470" s="11"/>
      <c r="X470" s="11"/>
      <c r="Y470" s="11"/>
      <c r="Z470" s="11"/>
      <c r="AA470" s="11"/>
    </row>
    <row r="471" spans="1:27" hidden="1" outlineLevel="1" x14ac:dyDescent="0.25">
      <c r="A471" s="15" t="s">
        <v>2252</v>
      </c>
      <c r="B471" s="12" t="s">
        <v>2253</v>
      </c>
      <c r="C471" s="13" t="s">
        <v>2254</v>
      </c>
      <c r="D471" s="50"/>
      <c r="E471" s="15">
        <v>506.08</v>
      </c>
      <c r="F471" s="15">
        <v>141.54</v>
      </c>
      <c r="G471" s="15">
        <v>-24.48</v>
      </c>
      <c r="H471" s="15">
        <v>254.37</v>
      </c>
      <c r="I471" s="15">
        <v>269.85000000000002</v>
      </c>
      <c r="J471" s="15">
        <v>403.85</v>
      </c>
      <c r="K471" s="15">
        <v>311.34000000000003</v>
      </c>
      <c r="L471" s="15">
        <v>261.38</v>
      </c>
      <c r="M471" s="15">
        <v>240.41</v>
      </c>
      <c r="N471" s="15">
        <v>126.57000000000001</v>
      </c>
      <c r="O471" s="15">
        <v>350.87</v>
      </c>
      <c r="P471" s="15">
        <v>137.39000000000001</v>
      </c>
      <c r="Q471" s="50">
        <v>2979.1700000000005</v>
      </c>
      <c r="R471" s="11"/>
      <c r="S471" s="11"/>
      <c r="T471" s="11"/>
      <c r="U471" s="11"/>
      <c r="V471" s="11"/>
      <c r="W471" s="11"/>
      <c r="X471" s="11"/>
      <c r="Y471" s="11"/>
      <c r="Z471" s="11"/>
      <c r="AA471" s="11"/>
    </row>
    <row r="472" spans="1:27" hidden="1" outlineLevel="1" x14ac:dyDescent="0.25">
      <c r="A472" s="15" t="s">
        <v>2255</v>
      </c>
      <c r="B472" s="12" t="s">
        <v>2256</v>
      </c>
      <c r="C472" s="13" t="s">
        <v>2257</v>
      </c>
      <c r="D472" s="50"/>
      <c r="E472" s="15">
        <v>17148.68</v>
      </c>
      <c r="F472" s="15">
        <v>8329.130000000001</v>
      </c>
      <c r="G472" s="15">
        <v>9374.74</v>
      </c>
      <c r="H472" s="15">
        <v>6471.59</v>
      </c>
      <c r="I472" s="15">
        <v>5643.6900000000005</v>
      </c>
      <c r="J472" s="15">
        <v>10223.960000000001</v>
      </c>
      <c r="K472" s="15">
        <v>10471.93</v>
      </c>
      <c r="L472" s="15">
        <v>7284.45</v>
      </c>
      <c r="M472" s="15">
        <v>12368.35</v>
      </c>
      <c r="N472" s="15">
        <v>3139.9500000000003</v>
      </c>
      <c r="O472" s="15">
        <v>11515.07</v>
      </c>
      <c r="P472" s="15">
        <v>6980.78</v>
      </c>
      <c r="Q472" s="50">
        <v>108952.32000000001</v>
      </c>
      <c r="R472" s="11"/>
      <c r="S472" s="11"/>
      <c r="T472" s="11"/>
      <c r="U472" s="11"/>
      <c r="V472" s="11"/>
      <c r="W472" s="11"/>
      <c r="X472" s="11"/>
      <c r="Y472" s="11"/>
      <c r="Z472" s="11"/>
      <c r="AA472" s="11"/>
    </row>
    <row r="473" spans="1:27" hidden="1" outlineLevel="1" x14ac:dyDescent="0.25">
      <c r="A473" s="15" t="s">
        <v>2258</v>
      </c>
      <c r="B473" s="12" t="s">
        <v>2259</v>
      </c>
      <c r="C473" s="13" t="s">
        <v>2260</v>
      </c>
      <c r="D473" s="50"/>
      <c r="E473" s="15">
        <v>6889.29</v>
      </c>
      <c r="F473" s="15">
        <v>2807.26</v>
      </c>
      <c r="G473" s="15">
        <v>3882.92</v>
      </c>
      <c r="H473" s="15">
        <v>3755.78</v>
      </c>
      <c r="I473" s="15">
        <v>2981</v>
      </c>
      <c r="J473" s="15">
        <v>5152.92</v>
      </c>
      <c r="K473" s="15">
        <v>6465.27</v>
      </c>
      <c r="L473" s="15">
        <v>4600.72</v>
      </c>
      <c r="M473" s="15">
        <v>6425.5</v>
      </c>
      <c r="N473" s="15">
        <v>1575.0900000000001</v>
      </c>
      <c r="O473" s="15">
        <v>9119.23</v>
      </c>
      <c r="P473" s="15">
        <v>4507.22</v>
      </c>
      <c r="Q473" s="50">
        <v>58162.2</v>
      </c>
      <c r="R473" s="11"/>
      <c r="S473" s="11"/>
      <c r="T473" s="11"/>
      <c r="U473" s="11"/>
      <c r="V473" s="11"/>
      <c r="W473" s="11"/>
      <c r="X473" s="11"/>
      <c r="Y473" s="11"/>
      <c r="Z473" s="11"/>
      <c r="AA473" s="11"/>
    </row>
    <row r="474" spans="1:27" hidden="1" outlineLevel="1" x14ac:dyDescent="0.25">
      <c r="A474" s="15" t="s">
        <v>2261</v>
      </c>
      <c r="B474" s="12" t="s">
        <v>2262</v>
      </c>
      <c r="C474" s="13" t="s">
        <v>2263</v>
      </c>
      <c r="D474" s="50"/>
      <c r="E474" s="15">
        <v>2386.92</v>
      </c>
      <c r="F474" s="15">
        <v>675.47</v>
      </c>
      <c r="G474" s="15">
        <v>1035.6200000000001</v>
      </c>
      <c r="H474" s="15">
        <v>963.77</v>
      </c>
      <c r="I474" s="15">
        <v>1445.39</v>
      </c>
      <c r="J474" s="15">
        <v>1775.1200000000001</v>
      </c>
      <c r="K474" s="15">
        <v>1810.52</v>
      </c>
      <c r="L474" s="15">
        <v>1841.68</v>
      </c>
      <c r="M474" s="15">
        <v>2055.48</v>
      </c>
      <c r="N474" s="15">
        <v>547.76</v>
      </c>
      <c r="O474" s="15">
        <v>2132.4499999999998</v>
      </c>
      <c r="P474" s="15">
        <v>1169.02</v>
      </c>
      <c r="Q474" s="50">
        <v>17839.2</v>
      </c>
      <c r="R474" s="11"/>
      <c r="S474" s="11"/>
      <c r="T474" s="11"/>
      <c r="U474" s="11"/>
      <c r="V474" s="11"/>
      <c r="W474" s="11"/>
      <c r="X474" s="11"/>
      <c r="Y474" s="11"/>
      <c r="Z474" s="11"/>
      <c r="AA474" s="11"/>
    </row>
    <row r="475" spans="1:27" hidden="1" outlineLevel="1" x14ac:dyDescent="0.25">
      <c r="A475" s="15" t="s">
        <v>2264</v>
      </c>
      <c r="B475" s="12" t="s">
        <v>2265</v>
      </c>
      <c r="C475" s="13" t="s">
        <v>2266</v>
      </c>
      <c r="D475" s="50"/>
      <c r="E475" s="15">
        <v>15926.66</v>
      </c>
      <c r="F475" s="15">
        <v>5404.72</v>
      </c>
      <c r="G475" s="15">
        <v>5853.63</v>
      </c>
      <c r="H475" s="15">
        <v>7162.85</v>
      </c>
      <c r="I475" s="15">
        <v>6203.77</v>
      </c>
      <c r="J475" s="15">
        <v>10594.93</v>
      </c>
      <c r="K475" s="15">
        <v>12542.19</v>
      </c>
      <c r="L475" s="15">
        <v>8155.25</v>
      </c>
      <c r="M475" s="15">
        <v>14826.07</v>
      </c>
      <c r="N475" s="15">
        <v>2069.06</v>
      </c>
      <c r="O475" s="15">
        <v>14832.960000000001</v>
      </c>
      <c r="P475" s="15">
        <v>7509.71</v>
      </c>
      <c r="Q475" s="50">
        <v>111081.80000000002</v>
      </c>
      <c r="R475" s="11"/>
      <c r="S475" s="11"/>
      <c r="T475" s="11"/>
      <c r="U475" s="11"/>
      <c r="V475" s="11"/>
      <c r="W475" s="11"/>
      <c r="X475" s="11"/>
      <c r="Y475" s="11"/>
      <c r="Z475" s="11"/>
      <c r="AA475" s="11"/>
    </row>
    <row r="476" spans="1:27" hidden="1" outlineLevel="1" x14ac:dyDescent="0.25">
      <c r="A476" s="15" t="s">
        <v>2267</v>
      </c>
      <c r="B476" s="12" t="s">
        <v>2268</v>
      </c>
      <c r="C476" s="13" t="s">
        <v>2269</v>
      </c>
      <c r="D476" s="50"/>
      <c r="E476" s="15">
        <v>3012.3</v>
      </c>
      <c r="F476" s="15">
        <v>812.26</v>
      </c>
      <c r="G476" s="15">
        <v>1137.1600000000001</v>
      </c>
      <c r="H476" s="15">
        <v>916.76</v>
      </c>
      <c r="I476" s="15">
        <v>1083.51</v>
      </c>
      <c r="J476" s="15">
        <v>1614.54</v>
      </c>
      <c r="K476" s="15">
        <v>2297.27</v>
      </c>
      <c r="L476" s="15">
        <v>1393.06</v>
      </c>
      <c r="M476" s="15">
        <v>2846.31</v>
      </c>
      <c r="N476" s="15">
        <v>589.6</v>
      </c>
      <c r="O476" s="15">
        <v>6393.82</v>
      </c>
      <c r="P476" s="15">
        <v>-8365.99</v>
      </c>
      <c r="Q476" s="50">
        <v>13730.600000000004</v>
      </c>
      <c r="R476" s="11"/>
      <c r="S476" s="11"/>
      <c r="T476" s="11"/>
      <c r="U476" s="11"/>
      <c r="V476" s="11"/>
      <c r="W476" s="11"/>
      <c r="X476" s="11"/>
      <c r="Y476" s="11"/>
      <c r="Z476" s="11"/>
      <c r="AA476" s="11"/>
    </row>
    <row r="477" spans="1:27" hidden="1" outlineLevel="1" x14ac:dyDescent="0.25">
      <c r="A477" s="15" t="s">
        <v>2270</v>
      </c>
      <c r="B477" s="12" t="s">
        <v>2271</v>
      </c>
      <c r="C477" s="13" t="s">
        <v>2272</v>
      </c>
      <c r="D477" s="50"/>
      <c r="E477" s="15">
        <v>0</v>
      </c>
      <c r="F477" s="15">
        <v>0</v>
      </c>
      <c r="G477" s="15">
        <v>0</v>
      </c>
      <c r="H477" s="15">
        <v>0</v>
      </c>
      <c r="I477" s="15">
        <v>0</v>
      </c>
      <c r="J477" s="15">
        <v>0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-125.94</v>
      </c>
      <c r="Q477" s="50">
        <v>-125.94</v>
      </c>
      <c r="R477" s="11"/>
      <c r="S477" s="11"/>
      <c r="T477" s="11"/>
      <c r="U477" s="11"/>
      <c r="V477" s="11"/>
      <c r="W477" s="11"/>
      <c r="X477" s="11"/>
      <c r="Y477" s="11"/>
      <c r="Z477" s="11"/>
      <c r="AA477" s="11"/>
    </row>
    <row r="478" spans="1:27" hidden="1" outlineLevel="1" x14ac:dyDescent="0.25">
      <c r="A478" s="15" t="s">
        <v>2273</v>
      </c>
      <c r="B478" s="12" t="s">
        <v>2274</v>
      </c>
      <c r="C478" s="13" t="s">
        <v>2275</v>
      </c>
      <c r="D478" s="50"/>
      <c r="E478" s="15">
        <v>40</v>
      </c>
      <c r="F478" s="15">
        <v>40</v>
      </c>
      <c r="G478" s="15">
        <v>0</v>
      </c>
      <c r="H478" s="15">
        <v>40.57</v>
      </c>
      <c r="I478" s="15">
        <v>5.09</v>
      </c>
      <c r="J478" s="15">
        <v>-1.26</v>
      </c>
      <c r="K478" s="15">
        <v>15</v>
      </c>
      <c r="L478" s="15">
        <v>0</v>
      </c>
      <c r="M478" s="15">
        <v>54.480000000000004</v>
      </c>
      <c r="N478" s="15">
        <v>-0.48</v>
      </c>
      <c r="O478" s="15">
        <v>53.980000000000004</v>
      </c>
      <c r="P478" s="15">
        <v>20.02</v>
      </c>
      <c r="Q478" s="50">
        <v>267.40000000000003</v>
      </c>
      <c r="R478" s="11"/>
      <c r="S478" s="11"/>
      <c r="T478" s="11"/>
      <c r="U478" s="11"/>
      <c r="V478" s="11"/>
      <c r="W478" s="11"/>
      <c r="X478" s="11"/>
      <c r="Y478" s="11"/>
      <c r="Z478" s="11"/>
      <c r="AA478" s="11"/>
    </row>
    <row r="479" spans="1:27" collapsed="1" x14ac:dyDescent="0.25">
      <c r="A479" s="76" t="s">
        <v>2276</v>
      </c>
      <c r="B479" s="11" t="s">
        <v>2277</v>
      </c>
      <c r="C479" s="30"/>
      <c r="D479" s="77"/>
      <c r="E479" s="76">
        <v>52726.610000000008</v>
      </c>
      <c r="F479" s="76">
        <v>21113.620000000003</v>
      </c>
      <c r="G479" s="76">
        <v>24177.54</v>
      </c>
      <c r="H479" s="76">
        <v>22043.919999999998</v>
      </c>
      <c r="I479" s="76">
        <v>20870.68</v>
      </c>
      <c r="J479" s="76">
        <v>33925.14</v>
      </c>
      <c r="K479" s="76">
        <v>38806.43</v>
      </c>
      <c r="L479" s="76">
        <v>26838.930000000004</v>
      </c>
      <c r="M479" s="76">
        <v>43557.75</v>
      </c>
      <c r="N479" s="76">
        <v>10068.460000000001</v>
      </c>
      <c r="O479" s="76">
        <v>49870.549999999996</v>
      </c>
      <c r="P479" s="76">
        <v>14792.86</v>
      </c>
      <c r="Q479" s="76">
        <v>358792.49000000022</v>
      </c>
      <c r="R479" s="11"/>
      <c r="S479" s="11"/>
      <c r="T479" s="11"/>
      <c r="U479" s="11"/>
      <c r="V479" s="11"/>
      <c r="W479" s="11"/>
      <c r="X479" s="11"/>
      <c r="Y479" s="11"/>
      <c r="Z479" s="11"/>
      <c r="AA479" s="11"/>
    </row>
    <row r="480" spans="1:27" x14ac:dyDescent="0.25">
      <c r="A480" s="17" t="s">
        <v>2278</v>
      </c>
      <c r="B480" s="29" t="s">
        <v>2279</v>
      </c>
      <c r="C480" s="30"/>
      <c r="D480" s="66"/>
      <c r="E480" s="17">
        <v>346043.92000000004</v>
      </c>
      <c r="F480" s="17">
        <v>301741.68</v>
      </c>
      <c r="G480" s="17">
        <v>330571.45</v>
      </c>
      <c r="H480" s="17">
        <v>321482.3</v>
      </c>
      <c r="I480" s="17">
        <v>329247.06</v>
      </c>
      <c r="J480" s="17">
        <v>331717.47999999992</v>
      </c>
      <c r="K480" s="17">
        <v>343488.81</v>
      </c>
      <c r="L480" s="17">
        <v>337064.82999999996</v>
      </c>
      <c r="M480" s="17">
        <v>334089.94999999995</v>
      </c>
      <c r="N480" s="17">
        <v>327962.03000000003</v>
      </c>
      <c r="O480" s="17">
        <v>346431.22000000003</v>
      </c>
      <c r="P480" s="17">
        <v>329130.08999999997</v>
      </c>
      <c r="Q480" s="17">
        <v>3978970.8200000003</v>
      </c>
      <c r="R480" s="11"/>
      <c r="S480" s="11"/>
      <c r="T480" s="11"/>
      <c r="U480" s="11"/>
      <c r="V480" s="11"/>
      <c r="W480" s="11"/>
      <c r="X480" s="11"/>
      <c r="Y480" s="11"/>
      <c r="Z480" s="11"/>
      <c r="AA480" s="11"/>
    </row>
    <row r="481" spans="1:27" hidden="1" outlineLevel="1" x14ac:dyDescent="0.25">
      <c r="A481" s="15" t="s">
        <v>2280</v>
      </c>
      <c r="B481" s="12" t="s">
        <v>2281</v>
      </c>
      <c r="C481" s="13" t="s">
        <v>2282</v>
      </c>
      <c r="D481" s="50"/>
      <c r="E481" s="15">
        <v>0</v>
      </c>
      <c r="F481" s="15">
        <v>0</v>
      </c>
      <c r="G481" s="15">
        <v>0</v>
      </c>
      <c r="H481" s="15">
        <v>0</v>
      </c>
      <c r="I481" s="15">
        <v>0</v>
      </c>
      <c r="J481" s="15">
        <v>0</v>
      </c>
      <c r="K481" s="15">
        <v>68.930000000000007</v>
      </c>
      <c r="L481" s="15">
        <v>231.8</v>
      </c>
      <c r="M481" s="15">
        <v>502</v>
      </c>
      <c r="N481" s="15">
        <v>649.5</v>
      </c>
      <c r="O481" s="15">
        <v>698.81000000000006</v>
      </c>
      <c r="P481" s="15">
        <v>258.76</v>
      </c>
      <c r="Q481" s="50">
        <v>2409.8000000000002</v>
      </c>
      <c r="R481" s="11"/>
      <c r="S481" s="11"/>
      <c r="T481" s="11"/>
      <c r="U481" s="11"/>
      <c r="V481" s="11"/>
      <c r="W481" s="11"/>
      <c r="X481" s="11"/>
      <c r="Y481" s="11"/>
      <c r="Z481" s="11"/>
      <c r="AA481" s="11"/>
    </row>
    <row r="482" spans="1:27" hidden="1" outlineLevel="1" x14ac:dyDescent="0.25">
      <c r="A482" s="15" t="s">
        <v>2283</v>
      </c>
      <c r="B482" s="12" t="s">
        <v>2284</v>
      </c>
      <c r="C482" s="13" t="s">
        <v>2285</v>
      </c>
      <c r="D482" s="50"/>
      <c r="E482" s="15">
        <v>0</v>
      </c>
      <c r="F482" s="15">
        <v>0</v>
      </c>
      <c r="G482" s="15">
        <v>0</v>
      </c>
      <c r="H482" s="15">
        <v>0</v>
      </c>
      <c r="I482" s="15">
        <v>0</v>
      </c>
      <c r="J482" s="15">
        <v>0</v>
      </c>
      <c r="K482" s="15">
        <v>145.47999999999999</v>
      </c>
      <c r="L482" s="15">
        <v>182.69</v>
      </c>
      <c r="M482" s="15">
        <v>616</v>
      </c>
      <c r="N482" s="15">
        <v>378</v>
      </c>
      <c r="O482" s="15">
        <v>501.25</v>
      </c>
      <c r="P482" s="15">
        <v>-3.63</v>
      </c>
      <c r="Q482" s="50">
        <v>1819.79</v>
      </c>
      <c r="R482" s="11"/>
      <c r="S482" s="11"/>
      <c r="T482" s="11"/>
      <c r="U482" s="11"/>
      <c r="V482" s="11"/>
      <c r="W482" s="11"/>
      <c r="X482" s="11"/>
      <c r="Y482" s="11"/>
      <c r="Z482" s="11"/>
      <c r="AA482" s="11"/>
    </row>
    <row r="483" spans="1:27" hidden="1" outlineLevel="1" x14ac:dyDescent="0.25">
      <c r="A483" s="15" t="s">
        <v>2286</v>
      </c>
      <c r="B483" s="12" t="s">
        <v>2287</v>
      </c>
      <c r="C483" s="13" t="s">
        <v>2288</v>
      </c>
      <c r="D483" s="50"/>
      <c r="E483" s="15">
        <v>0</v>
      </c>
      <c r="F483" s="15">
        <v>0</v>
      </c>
      <c r="G483" s="15">
        <v>0</v>
      </c>
      <c r="H483" s="15">
        <v>0</v>
      </c>
      <c r="I483" s="15">
        <v>0</v>
      </c>
      <c r="J483" s="15">
        <v>0</v>
      </c>
      <c r="K483" s="15">
        <v>0</v>
      </c>
      <c r="L483" s="15">
        <v>69.5</v>
      </c>
      <c r="M483" s="15">
        <v>0</v>
      </c>
      <c r="N483" s="15">
        <v>69.5</v>
      </c>
      <c r="O483" s="15">
        <v>0</v>
      </c>
      <c r="P483" s="15">
        <v>0</v>
      </c>
      <c r="Q483" s="50">
        <v>139</v>
      </c>
      <c r="R483" s="11"/>
      <c r="S483" s="11"/>
      <c r="T483" s="11"/>
      <c r="U483" s="11"/>
      <c r="V483" s="11"/>
      <c r="W483" s="11"/>
      <c r="X483" s="11"/>
      <c r="Y483" s="11"/>
      <c r="Z483" s="11"/>
      <c r="AA483" s="11"/>
    </row>
    <row r="484" spans="1:27" hidden="1" outlineLevel="1" x14ac:dyDescent="0.25">
      <c r="A484" s="15" t="s">
        <v>2289</v>
      </c>
      <c r="B484" s="12" t="s">
        <v>2290</v>
      </c>
      <c r="C484" s="13" t="s">
        <v>2291</v>
      </c>
      <c r="D484" s="50"/>
      <c r="E484" s="15">
        <v>0</v>
      </c>
      <c r="F484" s="15">
        <v>0</v>
      </c>
      <c r="G484" s="15">
        <v>0</v>
      </c>
      <c r="H484" s="15">
        <v>0</v>
      </c>
      <c r="I484" s="15">
        <v>0</v>
      </c>
      <c r="J484" s="15">
        <v>0</v>
      </c>
      <c r="K484" s="15">
        <v>0</v>
      </c>
      <c r="L484" s="15">
        <v>0</v>
      </c>
      <c r="M484" s="15">
        <v>2290.0500000000002</v>
      </c>
      <c r="N484" s="15">
        <v>271.99</v>
      </c>
      <c r="O484" s="15">
        <v>-180.04</v>
      </c>
      <c r="P484" s="15">
        <v>93.5</v>
      </c>
      <c r="Q484" s="50">
        <v>2475.5</v>
      </c>
      <c r="R484" s="11"/>
      <c r="S484" s="11"/>
      <c r="T484" s="11"/>
      <c r="U484" s="11"/>
      <c r="V484" s="11"/>
      <c r="W484" s="11"/>
      <c r="X484" s="11"/>
      <c r="Y484" s="11"/>
      <c r="Z484" s="11"/>
      <c r="AA484" s="11"/>
    </row>
    <row r="485" spans="1:27" hidden="1" outlineLevel="1" x14ac:dyDescent="0.25">
      <c r="A485" s="15" t="s">
        <v>2292</v>
      </c>
      <c r="B485" s="12" t="s">
        <v>2293</v>
      </c>
      <c r="C485" s="13" t="s">
        <v>2294</v>
      </c>
      <c r="D485" s="50"/>
      <c r="E485" s="15">
        <v>0</v>
      </c>
      <c r="F485" s="15">
        <v>0</v>
      </c>
      <c r="G485" s="15">
        <v>0</v>
      </c>
      <c r="H485" s="15">
        <v>0</v>
      </c>
      <c r="I485" s="15">
        <v>0</v>
      </c>
      <c r="J485" s="15">
        <v>0</v>
      </c>
      <c r="K485" s="15">
        <v>0</v>
      </c>
      <c r="L485" s="15">
        <v>69.5</v>
      </c>
      <c r="M485" s="15">
        <v>270</v>
      </c>
      <c r="N485" s="15">
        <v>277.5</v>
      </c>
      <c r="O485" s="15">
        <v>341</v>
      </c>
      <c r="P485" s="15">
        <v>278</v>
      </c>
      <c r="Q485" s="50">
        <v>1236</v>
      </c>
      <c r="R485" s="11"/>
      <c r="S485" s="11"/>
      <c r="T485" s="11"/>
      <c r="U485" s="11"/>
      <c r="V485" s="11"/>
      <c r="W485" s="11"/>
      <c r="X485" s="11"/>
      <c r="Y485" s="11"/>
      <c r="Z485" s="11"/>
      <c r="AA485" s="11"/>
    </row>
    <row r="486" spans="1:27" hidden="1" outlineLevel="1" x14ac:dyDescent="0.25">
      <c r="A486" s="15" t="s">
        <v>2295</v>
      </c>
      <c r="B486" s="12" t="s">
        <v>2296</v>
      </c>
      <c r="C486" s="13" t="s">
        <v>2297</v>
      </c>
      <c r="D486" s="50"/>
      <c r="E486" s="15">
        <v>1430.09</v>
      </c>
      <c r="F486" s="15">
        <v>1173.1600000000001</v>
      </c>
      <c r="G486" s="15">
        <v>1322.15</v>
      </c>
      <c r="H486" s="15">
        <v>1277.49</v>
      </c>
      <c r="I486" s="15">
        <v>1310.55</v>
      </c>
      <c r="J486" s="15">
        <v>1166.45</v>
      </c>
      <c r="K486" s="15">
        <v>771.41</v>
      </c>
      <c r="L486" s="15">
        <v>1027.03</v>
      </c>
      <c r="M486" s="15">
        <v>982.85</v>
      </c>
      <c r="N486" s="15">
        <v>1015.58</v>
      </c>
      <c r="O486" s="15">
        <v>982.85</v>
      </c>
      <c r="P486" s="15">
        <v>1015.61</v>
      </c>
      <c r="Q486" s="50">
        <v>13475.220000000001</v>
      </c>
      <c r="R486" s="11"/>
      <c r="S486" s="11"/>
      <c r="T486" s="11"/>
      <c r="U486" s="11"/>
      <c r="V486" s="11"/>
      <c r="W486" s="11"/>
      <c r="X486" s="11"/>
      <c r="Y486" s="11"/>
      <c r="Z486" s="11"/>
      <c r="AA486" s="11"/>
    </row>
    <row r="487" spans="1:27" collapsed="1" x14ac:dyDescent="0.25">
      <c r="A487" s="76" t="s">
        <v>2298</v>
      </c>
      <c r="B487" s="11" t="s">
        <v>2299</v>
      </c>
      <c r="C487" s="30"/>
      <c r="D487" s="77"/>
      <c r="E487" s="76">
        <v>1430.09</v>
      </c>
      <c r="F487" s="76">
        <v>1173.1600000000001</v>
      </c>
      <c r="G487" s="76">
        <v>1322.15</v>
      </c>
      <c r="H487" s="76">
        <v>1277.49</v>
      </c>
      <c r="I487" s="76">
        <v>1310.55</v>
      </c>
      <c r="J487" s="76">
        <v>1166.45</v>
      </c>
      <c r="K487" s="76">
        <v>985.81999999999994</v>
      </c>
      <c r="L487" s="76">
        <v>1580.52</v>
      </c>
      <c r="M487" s="76">
        <v>4660.9000000000005</v>
      </c>
      <c r="N487" s="76">
        <v>2662.0699999999997</v>
      </c>
      <c r="O487" s="76">
        <v>2343.87</v>
      </c>
      <c r="P487" s="76">
        <v>1642.24</v>
      </c>
      <c r="Q487" s="76">
        <v>21555.309999999998</v>
      </c>
      <c r="R487" s="11"/>
      <c r="S487" s="11"/>
      <c r="T487" s="11"/>
      <c r="U487" s="11"/>
      <c r="V487" s="11"/>
      <c r="W487" s="11"/>
      <c r="X487" s="11"/>
      <c r="Y487" s="11"/>
      <c r="Z487" s="11"/>
      <c r="AA487" s="11"/>
    </row>
    <row r="488" spans="1:27" ht="13.8" thickBot="1" x14ac:dyDescent="0.3">
      <c r="A488" s="38" t="s">
        <v>2300</v>
      </c>
      <c r="B488" s="29" t="s">
        <v>2301</v>
      </c>
      <c r="C488" s="30"/>
      <c r="D488" s="78"/>
      <c r="E488" s="38">
        <v>347474.01</v>
      </c>
      <c r="F488" s="38">
        <v>302914.84000000003</v>
      </c>
      <c r="G488" s="38">
        <v>331893.60000000003</v>
      </c>
      <c r="H488" s="38">
        <v>322759.78999999998</v>
      </c>
      <c r="I488" s="38">
        <v>330557.61</v>
      </c>
      <c r="J488" s="38">
        <v>332883.93</v>
      </c>
      <c r="K488" s="38">
        <v>344474.63</v>
      </c>
      <c r="L488" s="38">
        <v>338645.35</v>
      </c>
      <c r="M488" s="38">
        <v>338750.84999999992</v>
      </c>
      <c r="N488" s="38">
        <v>330624.10000000003</v>
      </c>
      <c r="O488" s="38">
        <v>348775.08999999997</v>
      </c>
      <c r="P488" s="38">
        <v>330772.32999999996</v>
      </c>
      <c r="Q488" s="38">
        <v>4000526.1300000004</v>
      </c>
      <c r="R488" s="11"/>
      <c r="S488" s="11"/>
      <c r="T488" s="11"/>
      <c r="U488" s="11"/>
      <c r="V488" s="11"/>
      <c r="W488" s="11"/>
      <c r="X488" s="11"/>
      <c r="Y488" s="11"/>
      <c r="Z488" s="11"/>
      <c r="AA488" s="11"/>
    </row>
    <row r="489" spans="1:27" ht="13.8" thickTop="1" x14ac:dyDescent="0.25">
      <c r="A489" s="17"/>
      <c r="B489" s="79"/>
      <c r="C489" s="30"/>
      <c r="D489" s="66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1"/>
      <c r="S489" s="11"/>
      <c r="T489" s="11"/>
      <c r="U489" s="11"/>
      <c r="V489" s="11"/>
      <c r="W489" s="11"/>
      <c r="X489" s="11"/>
      <c r="Y489" s="11"/>
      <c r="Z489" s="11"/>
      <c r="AA489" s="11"/>
    </row>
    <row r="490" spans="1:27" hidden="1" outlineLevel="1" x14ac:dyDescent="0.25">
      <c r="A490" s="15" t="s">
        <v>2302</v>
      </c>
      <c r="B490" s="12" t="s">
        <v>2303</v>
      </c>
      <c r="C490" s="13" t="s">
        <v>2304</v>
      </c>
      <c r="D490" s="50"/>
      <c r="E490" s="15">
        <v>280</v>
      </c>
      <c r="F490" s="15">
        <v>281</v>
      </c>
      <c r="G490" s="15">
        <v>313</v>
      </c>
      <c r="H490" s="15">
        <v>302</v>
      </c>
      <c r="I490" s="15">
        <v>323</v>
      </c>
      <c r="J490" s="15">
        <v>296</v>
      </c>
      <c r="K490" s="15">
        <v>301</v>
      </c>
      <c r="L490" s="15">
        <v>354</v>
      </c>
      <c r="M490" s="15">
        <v>299</v>
      </c>
      <c r="N490" s="15">
        <v>320</v>
      </c>
      <c r="O490" s="15">
        <v>312</v>
      </c>
      <c r="P490" s="15">
        <v>322</v>
      </c>
      <c r="Q490" s="50">
        <v>3703</v>
      </c>
      <c r="R490" s="11"/>
      <c r="S490" s="11"/>
      <c r="T490" s="11"/>
      <c r="U490" s="11"/>
      <c r="V490" s="11"/>
      <c r="W490" s="11"/>
      <c r="X490" s="11"/>
      <c r="Y490" s="11"/>
      <c r="Z490" s="11"/>
      <c r="AA490" s="11"/>
    </row>
    <row r="491" spans="1:27" hidden="1" outlineLevel="1" x14ac:dyDescent="0.25">
      <c r="A491" s="15" t="s">
        <v>2305</v>
      </c>
      <c r="B491" s="12" t="s">
        <v>2306</v>
      </c>
      <c r="C491" s="13" t="s">
        <v>2307</v>
      </c>
      <c r="D491" s="50"/>
      <c r="E491" s="15">
        <v>27</v>
      </c>
      <c r="F491" s="15">
        <v>20</v>
      </c>
      <c r="G491" s="15">
        <v>25</v>
      </c>
      <c r="H491" s="15">
        <v>29</v>
      </c>
      <c r="I491" s="15">
        <v>25</v>
      </c>
      <c r="J491" s="15">
        <v>32</v>
      </c>
      <c r="K491" s="15">
        <v>29</v>
      </c>
      <c r="L491" s="15">
        <v>34</v>
      </c>
      <c r="M491" s="15">
        <v>36</v>
      </c>
      <c r="N491" s="15">
        <v>40</v>
      </c>
      <c r="O491" s="15">
        <v>32</v>
      </c>
      <c r="P491" s="15">
        <v>38</v>
      </c>
      <c r="Q491" s="50">
        <v>367</v>
      </c>
      <c r="R491" s="11"/>
      <c r="S491" s="11"/>
      <c r="T491" s="11"/>
      <c r="U491" s="11"/>
      <c r="V491" s="11"/>
      <c r="W491" s="11"/>
      <c r="X491" s="11"/>
      <c r="Y491" s="11"/>
      <c r="Z491" s="11"/>
      <c r="AA491" s="11"/>
    </row>
    <row r="492" spans="1:27" hidden="1" outlineLevel="1" x14ac:dyDescent="0.25">
      <c r="A492" s="15" t="s">
        <v>2308</v>
      </c>
      <c r="B492" s="12" t="s">
        <v>2309</v>
      </c>
      <c r="C492" s="13" t="s">
        <v>2310</v>
      </c>
      <c r="D492" s="50"/>
      <c r="E492" s="15">
        <v>318</v>
      </c>
      <c r="F492" s="15">
        <v>277</v>
      </c>
      <c r="G492" s="15">
        <v>360</v>
      </c>
      <c r="H492" s="15">
        <v>340</v>
      </c>
      <c r="I492" s="15">
        <v>329</v>
      </c>
      <c r="J492" s="15">
        <v>354</v>
      </c>
      <c r="K492" s="15">
        <v>309</v>
      </c>
      <c r="L492" s="15">
        <v>372</v>
      </c>
      <c r="M492" s="15">
        <v>333</v>
      </c>
      <c r="N492" s="15">
        <v>370</v>
      </c>
      <c r="O492" s="15">
        <v>348</v>
      </c>
      <c r="P492" s="15">
        <v>367</v>
      </c>
      <c r="Q492" s="50">
        <v>4077</v>
      </c>
      <c r="R492" s="11"/>
      <c r="S492" s="11"/>
      <c r="T492" s="11"/>
      <c r="U492" s="11"/>
      <c r="V492" s="11"/>
      <c r="W492" s="11"/>
      <c r="X492" s="11"/>
      <c r="Y492" s="11"/>
      <c r="Z492" s="11"/>
      <c r="AA492" s="11"/>
    </row>
    <row r="493" spans="1:27" hidden="1" outlineLevel="1" x14ac:dyDescent="0.25">
      <c r="A493" s="15" t="s">
        <v>2311</v>
      </c>
      <c r="B493" s="12" t="s">
        <v>2312</v>
      </c>
      <c r="C493" s="13" t="s">
        <v>2313</v>
      </c>
      <c r="D493" s="50"/>
      <c r="E493" s="15">
        <v>7346</v>
      </c>
      <c r="F493" s="15">
        <v>6275</v>
      </c>
      <c r="G493" s="15">
        <v>7169</v>
      </c>
      <c r="H493" s="15">
        <v>7102</v>
      </c>
      <c r="I493" s="15">
        <v>7364</v>
      </c>
      <c r="J493" s="15">
        <v>7124</v>
      </c>
      <c r="K493" s="15">
        <v>7145</v>
      </c>
      <c r="L493" s="15">
        <v>7261</v>
      </c>
      <c r="M493" s="15">
        <v>7045</v>
      </c>
      <c r="N493" s="15">
        <v>7359</v>
      </c>
      <c r="O493" s="15">
        <v>7578</v>
      </c>
      <c r="P493" s="15">
        <v>7995</v>
      </c>
      <c r="Q493" s="50">
        <v>86763</v>
      </c>
      <c r="R493" s="11"/>
      <c r="S493" s="11"/>
      <c r="T493" s="11"/>
      <c r="U493" s="11"/>
      <c r="V493" s="11"/>
      <c r="W493" s="11"/>
      <c r="X493" s="11"/>
      <c r="Y493" s="11"/>
      <c r="Z493" s="11"/>
      <c r="AA493" s="11"/>
    </row>
    <row r="494" spans="1:27" hidden="1" outlineLevel="1" x14ac:dyDescent="0.25">
      <c r="A494" s="15" t="s">
        <v>2314</v>
      </c>
      <c r="B494" s="12" t="s">
        <v>2315</v>
      </c>
      <c r="C494" s="13" t="s">
        <v>2316</v>
      </c>
      <c r="D494" s="50"/>
      <c r="E494" s="15">
        <v>11832</v>
      </c>
      <c r="F494" s="15">
        <v>11039</v>
      </c>
      <c r="G494" s="15">
        <v>12395</v>
      </c>
      <c r="H494" s="15">
        <v>11946</v>
      </c>
      <c r="I494" s="15">
        <v>12407</v>
      </c>
      <c r="J494" s="15">
        <v>12290</v>
      </c>
      <c r="K494" s="15">
        <v>13159</v>
      </c>
      <c r="L494" s="15">
        <v>13229</v>
      </c>
      <c r="M494" s="15">
        <v>12592</v>
      </c>
      <c r="N494" s="15">
        <v>13226</v>
      </c>
      <c r="O494" s="15">
        <v>12534</v>
      </c>
      <c r="P494" s="15">
        <v>12990</v>
      </c>
      <c r="Q494" s="50">
        <v>149639</v>
      </c>
      <c r="R494" s="11"/>
      <c r="S494" s="11"/>
      <c r="T494" s="11"/>
      <c r="U494" s="11"/>
      <c r="V494" s="11"/>
      <c r="W494" s="11"/>
      <c r="X494" s="11"/>
      <c r="Y494" s="11"/>
      <c r="Z494" s="11"/>
      <c r="AA494" s="11"/>
    </row>
    <row r="495" spans="1:27" hidden="1" outlineLevel="1" x14ac:dyDescent="0.25">
      <c r="A495" s="15" t="s">
        <v>2317</v>
      </c>
      <c r="B495" s="12" t="s">
        <v>2318</v>
      </c>
      <c r="C495" s="13" t="s">
        <v>2319</v>
      </c>
      <c r="D495" s="50"/>
      <c r="E495" s="15">
        <v>18446</v>
      </c>
      <c r="F495" s="15">
        <v>16877</v>
      </c>
      <c r="G495" s="15">
        <v>18254</v>
      </c>
      <c r="H495" s="15">
        <v>17693</v>
      </c>
      <c r="I495" s="15">
        <v>18346</v>
      </c>
      <c r="J495" s="15">
        <v>17738</v>
      </c>
      <c r="K495" s="15">
        <v>18263</v>
      </c>
      <c r="L495" s="15">
        <v>18392</v>
      </c>
      <c r="M495" s="15">
        <v>18019</v>
      </c>
      <c r="N495" s="15">
        <v>18728</v>
      </c>
      <c r="O495" s="15">
        <v>18251</v>
      </c>
      <c r="P495" s="15">
        <v>18961</v>
      </c>
      <c r="Q495" s="50">
        <v>217968</v>
      </c>
      <c r="R495" s="11"/>
      <c r="S495" s="11"/>
      <c r="T495" s="11"/>
      <c r="U495" s="11"/>
      <c r="V495" s="11"/>
      <c r="W495" s="11"/>
      <c r="X495" s="11"/>
      <c r="Y495" s="11"/>
      <c r="Z495" s="11"/>
      <c r="AA495" s="11"/>
    </row>
    <row r="496" spans="1:27" hidden="1" outlineLevel="1" x14ac:dyDescent="0.25">
      <c r="A496" s="15" t="s">
        <v>2320</v>
      </c>
      <c r="B496" s="12" t="s">
        <v>2321</v>
      </c>
      <c r="C496" s="13" t="s">
        <v>2322</v>
      </c>
      <c r="D496" s="50"/>
      <c r="E496" s="15">
        <v>44345</v>
      </c>
      <c r="F496" s="15">
        <v>40033</v>
      </c>
      <c r="G496" s="15">
        <v>44804</v>
      </c>
      <c r="H496" s="15">
        <v>43876</v>
      </c>
      <c r="I496" s="15">
        <v>45518</v>
      </c>
      <c r="J496" s="15">
        <v>44993</v>
      </c>
      <c r="K496" s="15">
        <v>46772</v>
      </c>
      <c r="L496" s="15">
        <v>46964</v>
      </c>
      <c r="M496" s="15">
        <v>45392</v>
      </c>
      <c r="N496" s="15">
        <v>47379</v>
      </c>
      <c r="O496" s="15">
        <v>45517</v>
      </c>
      <c r="P496" s="15">
        <v>47085</v>
      </c>
      <c r="Q496" s="50">
        <v>542678</v>
      </c>
      <c r="R496" s="11"/>
      <c r="S496" s="11"/>
      <c r="T496" s="11"/>
      <c r="U496" s="11"/>
      <c r="V496" s="11"/>
      <c r="W496" s="11"/>
      <c r="X496" s="11"/>
      <c r="Y496" s="11"/>
      <c r="Z496" s="11"/>
      <c r="AA496" s="11"/>
    </row>
    <row r="497" spans="1:27" hidden="1" outlineLevel="1" x14ac:dyDescent="0.25">
      <c r="A497" s="15" t="s">
        <v>2323</v>
      </c>
      <c r="B497" s="12" t="s">
        <v>2324</v>
      </c>
      <c r="C497" s="13" t="s">
        <v>2325</v>
      </c>
      <c r="D497" s="50"/>
      <c r="E497" s="15">
        <v>13695</v>
      </c>
      <c r="F497" s="15">
        <v>12865</v>
      </c>
      <c r="G497" s="15">
        <v>13360</v>
      </c>
      <c r="H497" s="15">
        <v>12826</v>
      </c>
      <c r="I497" s="15">
        <v>13223</v>
      </c>
      <c r="J497" s="15">
        <v>12877</v>
      </c>
      <c r="K497" s="15">
        <v>13168</v>
      </c>
      <c r="L497" s="15">
        <v>13110</v>
      </c>
      <c r="M497" s="15">
        <v>12681</v>
      </c>
      <c r="N497" s="15">
        <v>13196</v>
      </c>
      <c r="O497" s="15">
        <v>12913</v>
      </c>
      <c r="P497" s="15">
        <v>13528</v>
      </c>
      <c r="Q497" s="50">
        <v>157442</v>
      </c>
      <c r="R497" s="11"/>
      <c r="S497" s="11"/>
      <c r="T497" s="11"/>
      <c r="U497" s="11"/>
      <c r="V497" s="11"/>
      <c r="W497" s="11"/>
      <c r="X497" s="11"/>
      <c r="Y497" s="11"/>
      <c r="Z497" s="11"/>
      <c r="AA497" s="11"/>
    </row>
    <row r="498" spans="1:27" hidden="1" outlineLevel="1" x14ac:dyDescent="0.25">
      <c r="A498" s="15" t="s">
        <v>2326</v>
      </c>
      <c r="B498" s="12" t="s">
        <v>2327</v>
      </c>
      <c r="C498" s="13" t="s">
        <v>2328</v>
      </c>
      <c r="D498" s="50"/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-168</v>
      </c>
      <c r="K498" s="15">
        <v>885</v>
      </c>
      <c r="L498" s="15">
        <v>0</v>
      </c>
      <c r="M498" s="15">
        <v>0</v>
      </c>
      <c r="N498" s="15">
        <v>0</v>
      </c>
      <c r="O498" s="15">
        <v>0</v>
      </c>
      <c r="P498" s="15">
        <v>0</v>
      </c>
      <c r="Q498" s="50">
        <v>717</v>
      </c>
      <c r="R498" s="11"/>
      <c r="S498" s="11"/>
      <c r="T498" s="11"/>
      <c r="U498" s="11"/>
      <c r="V498" s="11"/>
      <c r="W498" s="11"/>
      <c r="X498" s="11"/>
      <c r="Y498" s="11"/>
      <c r="Z498" s="11"/>
      <c r="AA498" s="11"/>
    </row>
    <row r="499" spans="1:27" hidden="1" outlineLevel="1" x14ac:dyDescent="0.25">
      <c r="A499" s="15" t="s">
        <v>2329</v>
      </c>
      <c r="B499" s="12" t="s">
        <v>2330</v>
      </c>
      <c r="C499" s="13" t="s">
        <v>2331</v>
      </c>
      <c r="D499" s="50"/>
      <c r="E499" s="15">
        <v>0</v>
      </c>
      <c r="F499" s="15">
        <v>0</v>
      </c>
      <c r="G499" s="15">
        <v>-2</v>
      </c>
      <c r="H499" s="15">
        <v>0</v>
      </c>
      <c r="I499" s="15">
        <v>0</v>
      </c>
      <c r="J499" s="15">
        <v>-112</v>
      </c>
      <c r="K499" s="15">
        <v>725</v>
      </c>
      <c r="L499" s="15">
        <v>0</v>
      </c>
      <c r="M499" s="15">
        <v>51</v>
      </c>
      <c r="N499" s="15">
        <v>0</v>
      </c>
      <c r="O499" s="15">
        <v>0</v>
      </c>
      <c r="P499" s="15">
        <v>0</v>
      </c>
      <c r="Q499" s="50">
        <v>662</v>
      </c>
      <c r="R499" s="11"/>
      <c r="S499" s="11"/>
      <c r="T499" s="11"/>
      <c r="U499" s="11"/>
      <c r="V499" s="11"/>
      <c r="W499" s="11"/>
      <c r="X499" s="11"/>
      <c r="Y499" s="11"/>
      <c r="Z499" s="11"/>
      <c r="AA499" s="11"/>
    </row>
    <row r="500" spans="1:27" hidden="1" outlineLevel="1" x14ac:dyDescent="0.25">
      <c r="A500" s="15" t="s">
        <v>2332</v>
      </c>
      <c r="B500" s="12" t="s">
        <v>2333</v>
      </c>
      <c r="C500" s="13" t="s">
        <v>2334</v>
      </c>
      <c r="D500" s="50"/>
      <c r="E500" s="15">
        <v>0</v>
      </c>
      <c r="F500" s="15">
        <v>0</v>
      </c>
      <c r="G500" s="15">
        <v>-1</v>
      </c>
      <c r="H500" s="15">
        <v>0</v>
      </c>
      <c r="I500" s="15">
        <v>0</v>
      </c>
      <c r="J500" s="15">
        <v>0</v>
      </c>
      <c r="K500" s="15">
        <v>649</v>
      </c>
      <c r="L500" s="15">
        <v>0</v>
      </c>
      <c r="M500" s="15">
        <v>35</v>
      </c>
      <c r="N500" s="15">
        <v>0</v>
      </c>
      <c r="O500" s="15">
        <v>0</v>
      </c>
      <c r="P500" s="15">
        <v>0</v>
      </c>
      <c r="Q500" s="50">
        <v>683</v>
      </c>
      <c r="R500" s="11"/>
      <c r="S500" s="11"/>
      <c r="T500" s="11"/>
      <c r="U500" s="11"/>
      <c r="V500" s="11"/>
      <c r="W500" s="11"/>
      <c r="X500" s="11"/>
      <c r="Y500" s="11"/>
      <c r="Z500" s="11"/>
      <c r="AA500" s="11"/>
    </row>
    <row r="501" spans="1:27" hidden="1" outlineLevel="1" x14ac:dyDescent="0.25">
      <c r="A501" s="15" t="s">
        <v>2335</v>
      </c>
      <c r="B501" s="12" t="s">
        <v>2336</v>
      </c>
      <c r="C501" s="13" t="s">
        <v>2337</v>
      </c>
      <c r="D501" s="50"/>
      <c r="E501" s="15">
        <v>0</v>
      </c>
      <c r="F501" s="15">
        <v>0</v>
      </c>
      <c r="G501" s="15">
        <v>5</v>
      </c>
      <c r="H501" s="15">
        <v>0</v>
      </c>
      <c r="I501" s="15">
        <v>7</v>
      </c>
      <c r="J501" s="15">
        <v>17</v>
      </c>
      <c r="K501" s="15">
        <v>1448</v>
      </c>
      <c r="L501" s="15">
        <v>0</v>
      </c>
      <c r="M501" s="15">
        <v>7</v>
      </c>
      <c r="N501" s="15">
        <v>0</v>
      </c>
      <c r="O501" s="15">
        <v>0</v>
      </c>
      <c r="P501" s="15">
        <v>0</v>
      </c>
      <c r="Q501" s="50">
        <v>1484</v>
      </c>
      <c r="R501" s="11"/>
      <c r="S501" s="11"/>
      <c r="T501" s="11"/>
      <c r="U501" s="11"/>
      <c r="V501" s="11"/>
      <c r="W501" s="11"/>
      <c r="X501" s="11"/>
      <c r="Y501" s="11"/>
      <c r="Z501" s="11"/>
      <c r="AA501" s="11"/>
    </row>
    <row r="502" spans="1:27" hidden="1" outlineLevel="1" x14ac:dyDescent="0.25">
      <c r="A502" s="15" t="s">
        <v>2338</v>
      </c>
      <c r="B502" s="12" t="s">
        <v>2339</v>
      </c>
      <c r="C502" s="13" t="s">
        <v>2340</v>
      </c>
      <c r="D502" s="50"/>
      <c r="E502" s="15">
        <v>1</v>
      </c>
      <c r="F502" s="15">
        <v>0</v>
      </c>
      <c r="G502" s="15">
        <v>1</v>
      </c>
      <c r="H502" s="15">
        <v>0</v>
      </c>
      <c r="I502" s="15">
        <v>0</v>
      </c>
      <c r="J502" s="15">
        <v>0</v>
      </c>
      <c r="K502" s="15">
        <v>507</v>
      </c>
      <c r="L502" s="15">
        <v>0</v>
      </c>
      <c r="M502" s="15">
        <v>0</v>
      </c>
      <c r="N502" s="15">
        <v>0</v>
      </c>
      <c r="O502" s="15">
        <v>0</v>
      </c>
      <c r="P502" s="15">
        <v>0</v>
      </c>
      <c r="Q502" s="50">
        <v>509</v>
      </c>
      <c r="R502" s="11"/>
      <c r="S502" s="11"/>
      <c r="T502" s="11"/>
      <c r="U502" s="11"/>
      <c r="V502" s="11"/>
      <c r="W502" s="11"/>
      <c r="X502" s="11"/>
      <c r="Y502" s="11"/>
      <c r="Z502" s="11"/>
      <c r="AA502" s="11"/>
    </row>
    <row r="503" spans="1:27" hidden="1" outlineLevel="1" x14ac:dyDescent="0.25">
      <c r="A503" s="15" t="s">
        <v>2341</v>
      </c>
      <c r="B503" s="12" t="s">
        <v>2342</v>
      </c>
      <c r="C503" s="13" t="s">
        <v>2343</v>
      </c>
      <c r="D503" s="50"/>
      <c r="E503" s="15">
        <v>574</v>
      </c>
      <c r="F503" s="15">
        <v>583</v>
      </c>
      <c r="G503" s="15">
        <v>572</v>
      </c>
      <c r="H503" s="15">
        <v>569</v>
      </c>
      <c r="I503" s="15">
        <v>572</v>
      </c>
      <c r="J503" s="15">
        <v>573</v>
      </c>
      <c r="K503" s="15">
        <v>567</v>
      </c>
      <c r="L503" s="15">
        <v>570</v>
      </c>
      <c r="M503" s="15">
        <v>577</v>
      </c>
      <c r="N503" s="15">
        <v>580</v>
      </c>
      <c r="O503" s="15">
        <v>578</v>
      </c>
      <c r="P503" s="15">
        <v>582</v>
      </c>
      <c r="Q503" s="50">
        <v>6897</v>
      </c>
      <c r="R503" s="11"/>
      <c r="S503" s="11"/>
      <c r="T503" s="11"/>
      <c r="U503" s="11"/>
      <c r="V503" s="11"/>
      <c r="W503" s="11"/>
      <c r="X503" s="11"/>
      <c r="Y503" s="11"/>
      <c r="Z503" s="11"/>
      <c r="AA503" s="11"/>
    </row>
    <row r="504" spans="1:27" hidden="1" outlineLevel="1" x14ac:dyDescent="0.25">
      <c r="A504" s="15" t="s">
        <v>2344</v>
      </c>
      <c r="B504" s="12" t="s">
        <v>2345</v>
      </c>
      <c r="C504" s="13" t="s">
        <v>2346</v>
      </c>
      <c r="D504" s="50"/>
      <c r="E504" s="15">
        <v>1225</v>
      </c>
      <c r="F504" s="15">
        <v>1209</v>
      </c>
      <c r="G504" s="15">
        <v>1241</v>
      </c>
      <c r="H504" s="15">
        <v>1253</v>
      </c>
      <c r="I504" s="15">
        <v>1253</v>
      </c>
      <c r="J504" s="15">
        <v>1279</v>
      </c>
      <c r="K504" s="15">
        <v>1273</v>
      </c>
      <c r="L504" s="15">
        <v>1279</v>
      </c>
      <c r="M504" s="15">
        <v>1276</v>
      </c>
      <c r="N504" s="15">
        <v>1282</v>
      </c>
      <c r="O504" s="15">
        <v>1275</v>
      </c>
      <c r="P504" s="15">
        <v>1278</v>
      </c>
      <c r="Q504" s="50">
        <v>15123</v>
      </c>
      <c r="R504" s="11"/>
      <c r="S504" s="11"/>
      <c r="T504" s="11"/>
      <c r="U504" s="11"/>
      <c r="V504" s="11"/>
      <c r="W504" s="11"/>
      <c r="X504" s="11"/>
      <c r="Y504" s="11"/>
      <c r="Z504" s="11"/>
      <c r="AA504" s="11"/>
    </row>
    <row r="505" spans="1:27" hidden="1" outlineLevel="1" x14ac:dyDescent="0.25">
      <c r="A505" s="15" t="s">
        <v>2347</v>
      </c>
      <c r="B505" s="12" t="s">
        <v>2348</v>
      </c>
      <c r="C505" s="13" t="s">
        <v>2349</v>
      </c>
      <c r="D505" s="50"/>
      <c r="E505" s="15">
        <v>442</v>
      </c>
      <c r="F505" s="15">
        <v>415</v>
      </c>
      <c r="G505" s="15">
        <v>432</v>
      </c>
      <c r="H505" s="15">
        <v>428</v>
      </c>
      <c r="I505" s="15">
        <v>426</v>
      </c>
      <c r="J505" s="15">
        <v>430</v>
      </c>
      <c r="K505" s="15">
        <v>425</v>
      </c>
      <c r="L505" s="15">
        <v>424</v>
      </c>
      <c r="M505" s="15">
        <v>423</v>
      </c>
      <c r="N505" s="15">
        <v>426</v>
      </c>
      <c r="O505" s="15">
        <v>430</v>
      </c>
      <c r="P505" s="15">
        <v>437</v>
      </c>
      <c r="Q505" s="50">
        <v>5138</v>
      </c>
      <c r="R505" s="11"/>
      <c r="S505" s="11"/>
      <c r="T505" s="11"/>
      <c r="U505" s="11"/>
      <c r="V505" s="11"/>
      <c r="W505" s="11"/>
      <c r="X505" s="11"/>
      <c r="Y505" s="11"/>
      <c r="Z505" s="11"/>
      <c r="AA505" s="11"/>
    </row>
    <row r="506" spans="1:27" hidden="1" outlineLevel="1" x14ac:dyDescent="0.25">
      <c r="A506" s="15" t="s">
        <v>2350</v>
      </c>
      <c r="B506" s="12" t="s">
        <v>2351</v>
      </c>
      <c r="C506" s="13" t="s">
        <v>2352</v>
      </c>
      <c r="D506" s="50"/>
      <c r="E506" s="15">
        <v>3209379.93</v>
      </c>
      <c r="F506" s="15">
        <v>2580327.9</v>
      </c>
      <c r="G506" s="15">
        <v>2763108.16</v>
      </c>
      <c r="H506" s="15">
        <v>3115464.3</v>
      </c>
      <c r="I506" s="15">
        <v>3243346.47</v>
      </c>
      <c r="J506" s="15">
        <v>3356444.36</v>
      </c>
      <c r="K506" s="15">
        <v>3395093.52</v>
      </c>
      <c r="L506" s="15">
        <v>3522410.61</v>
      </c>
      <c r="M506" s="15">
        <v>3385234.62</v>
      </c>
      <c r="N506" s="15">
        <v>3396234.77</v>
      </c>
      <c r="O506" s="15">
        <v>4252151.25</v>
      </c>
      <c r="P506" s="15">
        <v>4069066.65</v>
      </c>
      <c r="Q506" s="50">
        <v>40288262.539999999</v>
      </c>
      <c r="R506" s="11"/>
      <c r="S506" s="11"/>
      <c r="T506" s="11"/>
      <c r="U506" s="11"/>
      <c r="V506" s="11"/>
      <c r="W506" s="11"/>
      <c r="X506" s="11"/>
      <c r="Y506" s="11"/>
      <c r="Z506" s="11"/>
      <c r="AA506" s="11"/>
    </row>
    <row r="507" spans="1:27" hidden="1" outlineLevel="1" x14ac:dyDescent="0.25">
      <c r="A507" s="15" t="s">
        <v>2353</v>
      </c>
      <c r="B507" s="12" t="s">
        <v>2354</v>
      </c>
      <c r="C507" s="13" t="s">
        <v>2355</v>
      </c>
      <c r="D507" s="50"/>
      <c r="E507" s="15">
        <v>6248700.3600000003</v>
      </c>
      <c r="F507" s="15">
        <v>5520433.3899999997</v>
      </c>
      <c r="G507" s="15">
        <v>6581954.8700000001</v>
      </c>
      <c r="H507" s="15">
        <v>6880957.46</v>
      </c>
      <c r="I507" s="15">
        <v>6264845.9199999999</v>
      </c>
      <c r="J507" s="15">
        <v>6485918.2199999997</v>
      </c>
      <c r="K507" s="15">
        <v>7067286.21</v>
      </c>
      <c r="L507" s="15">
        <v>7085024.9900000002</v>
      </c>
      <c r="M507" s="15">
        <v>6819684.8200000003</v>
      </c>
      <c r="N507" s="15">
        <v>6683623.4299999997</v>
      </c>
      <c r="O507" s="15">
        <v>6865048.6799999997</v>
      </c>
      <c r="P507" s="15">
        <v>6950412.0600000005</v>
      </c>
      <c r="Q507" s="50">
        <v>79453890.409999996</v>
      </c>
      <c r="R507" s="11"/>
      <c r="S507" s="11"/>
      <c r="T507" s="11"/>
      <c r="U507" s="11"/>
      <c r="V507" s="11"/>
      <c r="W507" s="11"/>
      <c r="X507" s="11"/>
      <c r="Y507" s="11"/>
      <c r="Z507" s="11"/>
      <c r="AA507" s="11"/>
    </row>
    <row r="508" spans="1:27" hidden="1" outlineLevel="1" x14ac:dyDescent="0.25">
      <c r="A508" s="15" t="s">
        <v>2356</v>
      </c>
      <c r="B508" s="12" t="s">
        <v>2357</v>
      </c>
      <c r="C508" s="13" t="s">
        <v>2358</v>
      </c>
      <c r="D508" s="50"/>
      <c r="E508" s="15">
        <v>0</v>
      </c>
      <c r="F508" s="15">
        <v>0</v>
      </c>
      <c r="G508" s="15">
        <v>0</v>
      </c>
      <c r="H508" s="15">
        <v>0</v>
      </c>
      <c r="I508" s="15">
        <v>0</v>
      </c>
      <c r="J508" s="15">
        <v>2770</v>
      </c>
      <c r="K508" s="15">
        <v>0</v>
      </c>
      <c r="L508" s="15">
        <v>0</v>
      </c>
      <c r="M508" s="15">
        <v>0</v>
      </c>
      <c r="N508" s="15">
        <v>0</v>
      </c>
      <c r="O508" s="15">
        <v>0</v>
      </c>
      <c r="P508" s="15">
        <v>0</v>
      </c>
      <c r="Q508" s="50">
        <v>2770</v>
      </c>
      <c r="R508" s="11"/>
      <c r="S508" s="11"/>
      <c r="T508" s="11"/>
      <c r="U508" s="11"/>
      <c r="V508" s="11"/>
      <c r="W508" s="11"/>
      <c r="X508" s="11"/>
      <c r="Y508" s="11"/>
      <c r="Z508" s="11"/>
      <c r="AA508" s="11"/>
    </row>
    <row r="509" spans="1:27" hidden="1" outlineLevel="1" x14ac:dyDescent="0.25">
      <c r="A509" s="15" t="s">
        <v>2359</v>
      </c>
      <c r="B509" s="12" t="s">
        <v>2360</v>
      </c>
      <c r="C509" s="13" t="s">
        <v>2361</v>
      </c>
      <c r="D509" s="50"/>
      <c r="E509" s="15">
        <v>1410385.94</v>
      </c>
      <c r="F509" s="15">
        <v>1701974.4300000002</v>
      </c>
      <c r="G509" s="15">
        <v>2976844.88</v>
      </c>
      <c r="H509" s="15">
        <v>889154.94000000006</v>
      </c>
      <c r="I509" s="15">
        <v>2404141.98</v>
      </c>
      <c r="J509" s="15">
        <v>4583882.26</v>
      </c>
      <c r="K509" s="15">
        <v>-254143.97</v>
      </c>
      <c r="L509" s="15">
        <v>2673449.77</v>
      </c>
      <c r="M509" s="15">
        <v>3445680.74</v>
      </c>
      <c r="N509" s="15">
        <v>1695193.44</v>
      </c>
      <c r="O509" s="15">
        <v>1557882.48</v>
      </c>
      <c r="P509" s="15">
        <v>2042885.16</v>
      </c>
      <c r="Q509" s="50">
        <v>25127332.049999997</v>
      </c>
      <c r="R509" s="11"/>
      <c r="S509" s="11"/>
      <c r="T509" s="11"/>
      <c r="U509" s="11"/>
      <c r="V509" s="11"/>
      <c r="W509" s="11"/>
      <c r="X509" s="11"/>
      <c r="Y509" s="11"/>
      <c r="Z509" s="11"/>
      <c r="AA509" s="11"/>
    </row>
    <row r="510" spans="1:27" hidden="1" outlineLevel="1" x14ac:dyDescent="0.25">
      <c r="A510" s="15" t="s">
        <v>2362</v>
      </c>
      <c r="B510" s="12" t="s">
        <v>2363</v>
      </c>
      <c r="C510" s="13" t="s">
        <v>2364</v>
      </c>
      <c r="D510" s="50"/>
      <c r="E510" s="15">
        <v>20270.66</v>
      </c>
      <c r="F510" s="15">
        <v>22609.72</v>
      </c>
      <c r="G510" s="15">
        <v>57111.11</v>
      </c>
      <c r="H510" s="15">
        <v>17523</v>
      </c>
      <c r="I510" s="15">
        <v>51467.98</v>
      </c>
      <c r="J510" s="15">
        <v>37601.9</v>
      </c>
      <c r="K510" s="15">
        <v>18427.75</v>
      </c>
      <c r="L510" s="15">
        <v>8737.1200000000008</v>
      </c>
      <c r="M510" s="15">
        <v>21163.91</v>
      </c>
      <c r="N510" s="15">
        <v>22221.59</v>
      </c>
      <c r="O510" s="15">
        <v>355018.02</v>
      </c>
      <c r="P510" s="15">
        <v>65848.430000000008</v>
      </c>
      <c r="Q510" s="50">
        <v>698001.19</v>
      </c>
      <c r="R510" s="11"/>
      <c r="S510" s="11"/>
      <c r="T510" s="11"/>
      <c r="U510" s="11"/>
      <c r="V510" s="11"/>
      <c r="W510" s="11"/>
      <c r="X510" s="11"/>
      <c r="Y510" s="11"/>
      <c r="Z510" s="11"/>
      <c r="AA510" s="11"/>
    </row>
    <row r="511" spans="1:27" collapsed="1" x14ac:dyDescent="0.25">
      <c r="A511" s="17" t="s">
        <v>2365</v>
      </c>
      <c r="B511" s="30" t="s">
        <v>2366</v>
      </c>
      <c r="C511" s="30"/>
      <c r="D511" s="66"/>
      <c r="E511" s="17">
        <v>10987267.890000001</v>
      </c>
      <c r="F511" s="17">
        <v>9915219.4399999995</v>
      </c>
      <c r="G511" s="17">
        <v>12477947.02</v>
      </c>
      <c r="H511" s="17">
        <v>10999463.699999999</v>
      </c>
      <c r="I511" s="17">
        <v>12063595.35</v>
      </c>
      <c r="J511" s="17">
        <v>14564339.74</v>
      </c>
      <c r="K511" s="17">
        <v>10332288.51</v>
      </c>
      <c r="L511" s="17">
        <v>13391611.489999998</v>
      </c>
      <c r="M511" s="17">
        <v>13770530.090000002</v>
      </c>
      <c r="N511" s="17">
        <v>11900179.229999999</v>
      </c>
      <c r="O511" s="17">
        <v>13129868.43</v>
      </c>
      <c r="P511" s="17">
        <v>13231795.300000001</v>
      </c>
      <c r="Q511" s="17">
        <v>146764106.19000003</v>
      </c>
      <c r="R511" s="11"/>
      <c r="S511" s="11"/>
      <c r="T511" s="11"/>
      <c r="U511" s="11"/>
      <c r="V511" s="11"/>
      <c r="W511" s="11"/>
      <c r="X511" s="11"/>
      <c r="Y511" s="11"/>
      <c r="Z511" s="11"/>
      <c r="AA511" s="11"/>
    </row>
    <row r="512" spans="1:27" hidden="1" outlineLevel="1" x14ac:dyDescent="0.25">
      <c r="A512" s="15" t="s">
        <v>2367</v>
      </c>
      <c r="B512" s="12" t="s">
        <v>2368</v>
      </c>
      <c r="C512" s="13" t="s">
        <v>2369</v>
      </c>
      <c r="D512" s="50"/>
      <c r="E512" s="15">
        <v>88696</v>
      </c>
      <c r="F512" s="15">
        <v>80852</v>
      </c>
      <c r="G512" s="15">
        <v>89083</v>
      </c>
      <c r="H512" s="15">
        <v>86523</v>
      </c>
      <c r="I512" s="15">
        <v>89536</v>
      </c>
      <c r="J512" s="15">
        <v>87778</v>
      </c>
      <c r="K512" s="15">
        <v>90559</v>
      </c>
      <c r="L512" s="15">
        <v>90962</v>
      </c>
      <c r="M512" s="15">
        <v>87835</v>
      </c>
      <c r="N512" s="15">
        <v>91497</v>
      </c>
      <c r="O512" s="15">
        <v>88552</v>
      </c>
      <c r="P512" s="15">
        <v>92140</v>
      </c>
      <c r="Q512" s="50">
        <v>1064013</v>
      </c>
      <c r="R512" s="11"/>
      <c r="S512" s="11"/>
      <c r="T512" s="11"/>
      <c r="U512" s="11"/>
      <c r="V512" s="11"/>
      <c r="W512" s="11"/>
      <c r="X512" s="11"/>
      <c r="Y512" s="11"/>
      <c r="Z512" s="11"/>
      <c r="AA512" s="11"/>
    </row>
    <row r="513" spans="1:27" hidden="1" outlineLevel="1" x14ac:dyDescent="0.25">
      <c r="A513" s="15" t="s">
        <v>2370</v>
      </c>
      <c r="B513" s="12" t="s">
        <v>2371</v>
      </c>
      <c r="C513" s="13" t="s">
        <v>2372</v>
      </c>
      <c r="D513" s="50"/>
      <c r="E513" s="15">
        <v>19178</v>
      </c>
      <c r="F513" s="15">
        <v>17314</v>
      </c>
      <c r="G513" s="15">
        <v>19564</v>
      </c>
      <c r="H513" s="15">
        <v>19048</v>
      </c>
      <c r="I513" s="15">
        <v>19771</v>
      </c>
      <c r="J513" s="15">
        <v>19414</v>
      </c>
      <c r="K513" s="15">
        <v>20304</v>
      </c>
      <c r="L513" s="15">
        <v>20490</v>
      </c>
      <c r="M513" s="15">
        <v>19637</v>
      </c>
      <c r="N513" s="15">
        <v>20585</v>
      </c>
      <c r="O513" s="15">
        <v>20112</v>
      </c>
      <c r="P513" s="15">
        <v>20985</v>
      </c>
      <c r="Q513" s="50">
        <v>236402</v>
      </c>
      <c r="R513" s="11"/>
      <c r="S513" s="11"/>
      <c r="T513" s="11"/>
      <c r="U513" s="11"/>
      <c r="V513" s="11"/>
      <c r="W513" s="11"/>
      <c r="X513" s="11"/>
      <c r="Y513" s="11"/>
      <c r="Z513" s="11"/>
      <c r="AA513" s="11"/>
    </row>
    <row r="514" spans="1:27" hidden="1" outlineLevel="1" x14ac:dyDescent="0.25">
      <c r="A514" s="15" t="s">
        <v>2373</v>
      </c>
      <c r="B514" s="12" t="s">
        <v>2374</v>
      </c>
      <c r="C514" s="13" t="s">
        <v>2375</v>
      </c>
      <c r="D514" s="50"/>
      <c r="E514" s="15">
        <v>17799</v>
      </c>
      <c r="F514" s="15">
        <v>16317</v>
      </c>
      <c r="G514" s="15">
        <v>17679</v>
      </c>
      <c r="H514" s="15">
        <v>17069</v>
      </c>
      <c r="I514" s="15">
        <v>17724</v>
      </c>
      <c r="J514" s="15">
        <v>17147</v>
      </c>
      <c r="K514" s="15">
        <v>17586</v>
      </c>
      <c r="L514" s="15">
        <v>17712</v>
      </c>
      <c r="M514" s="15">
        <v>17284</v>
      </c>
      <c r="N514" s="15">
        <v>17958</v>
      </c>
      <c r="O514" s="15">
        <v>17257</v>
      </c>
      <c r="P514" s="15">
        <v>18026</v>
      </c>
      <c r="Q514" s="50">
        <v>209558</v>
      </c>
      <c r="R514" s="11"/>
      <c r="S514" s="11"/>
      <c r="T514" s="11"/>
      <c r="U514" s="11"/>
      <c r="V514" s="11"/>
      <c r="W514" s="11"/>
      <c r="X514" s="11"/>
      <c r="Y514" s="11"/>
      <c r="Z514" s="11"/>
      <c r="AA514" s="11"/>
    </row>
    <row r="515" spans="1:27" hidden="1" outlineLevel="1" x14ac:dyDescent="0.25">
      <c r="A515" s="15" t="s">
        <v>2376</v>
      </c>
      <c r="B515" s="12" t="s">
        <v>2377</v>
      </c>
      <c r="C515" s="13" t="s">
        <v>2378</v>
      </c>
      <c r="D515" s="50"/>
      <c r="E515" s="15">
        <v>51719</v>
      </c>
      <c r="F515" s="15">
        <v>47221</v>
      </c>
      <c r="G515" s="15">
        <v>51840</v>
      </c>
      <c r="H515" s="15">
        <v>50406</v>
      </c>
      <c r="I515" s="15">
        <v>52041</v>
      </c>
      <c r="J515" s="15">
        <v>51217</v>
      </c>
      <c r="K515" s="15">
        <v>52669</v>
      </c>
      <c r="L515" s="15">
        <v>52760</v>
      </c>
      <c r="M515" s="15">
        <v>50914</v>
      </c>
      <c r="N515" s="15">
        <v>52954</v>
      </c>
      <c r="O515" s="15">
        <v>51183</v>
      </c>
      <c r="P515" s="15">
        <v>53129</v>
      </c>
      <c r="Q515" s="50">
        <v>618053</v>
      </c>
      <c r="R515" s="11"/>
      <c r="S515" s="11"/>
      <c r="T515" s="11"/>
      <c r="U515" s="11"/>
      <c r="V515" s="11"/>
      <c r="W515" s="11"/>
      <c r="X515" s="11"/>
      <c r="Y515" s="11"/>
      <c r="Z515" s="11"/>
      <c r="AA515" s="11"/>
    </row>
    <row r="516" spans="1:27" collapsed="1" x14ac:dyDescent="0.25">
      <c r="A516" s="17" t="s">
        <v>2379</v>
      </c>
      <c r="B516" s="30" t="s">
        <v>2380</v>
      </c>
      <c r="C516" s="30"/>
      <c r="D516" s="66"/>
      <c r="E516" s="17">
        <v>177392</v>
      </c>
      <c r="F516" s="17">
        <v>161704</v>
      </c>
      <c r="G516" s="17">
        <v>178166</v>
      </c>
      <c r="H516" s="17">
        <v>173046</v>
      </c>
      <c r="I516" s="17">
        <v>179072</v>
      </c>
      <c r="J516" s="17">
        <v>175556</v>
      </c>
      <c r="K516" s="17">
        <v>181118</v>
      </c>
      <c r="L516" s="17">
        <v>181924</v>
      </c>
      <c r="M516" s="17">
        <v>175670</v>
      </c>
      <c r="N516" s="17">
        <v>182994</v>
      </c>
      <c r="O516" s="17">
        <v>177104</v>
      </c>
      <c r="P516" s="17">
        <v>184280</v>
      </c>
      <c r="Q516" s="17">
        <v>2128026</v>
      </c>
      <c r="R516" s="11"/>
      <c r="S516" s="11"/>
      <c r="T516" s="11"/>
      <c r="U516" s="11"/>
      <c r="V516" s="11"/>
      <c r="W516" s="11"/>
      <c r="X516" s="11"/>
      <c r="Y516" s="11"/>
      <c r="Z516" s="11"/>
      <c r="AA516" s="11"/>
    </row>
    <row r="517" spans="1:27" hidden="1" outlineLevel="1" x14ac:dyDescent="0.25">
      <c r="A517" s="15" t="s">
        <v>2381</v>
      </c>
      <c r="B517" s="12" t="s">
        <v>2382</v>
      </c>
      <c r="C517" s="13" t="s">
        <v>2383</v>
      </c>
      <c r="D517" s="50"/>
      <c r="E517" s="15">
        <v>17799</v>
      </c>
      <c r="F517" s="15">
        <v>16317</v>
      </c>
      <c r="G517" s="15">
        <v>17679</v>
      </c>
      <c r="H517" s="15">
        <v>17069</v>
      </c>
      <c r="I517" s="15">
        <v>17724</v>
      </c>
      <c r="J517" s="15">
        <v>17147</v>
      </c>
      <c r="K517" s="15">
        <v>17586</v>
      </c>
      <c r="L517" s="15">
        <v>17712</v>
      </c>
      <c r="M517" s="15">
        <v>17284</v>
      </c>
      <c r="N517" s="15">
        <v>17958</v>
      </c>
      <c r="O517" s="15">
        <v>17257</v>
      </c>
      <c r="P517" s="15">
        <v>18026</v>
      </c>
      <c r="Q517" s="50">
        <v>209558</v>
      </c>
      <c r="R517" s="11"/>
      <c r="S517" s="11"/>
      <c r="T517" s="11"/>
      <c r="U517" s="11"/>
      <c r="V517" s="11"/>
      <c r="W517" s="11"/>
      <c r="X517" s="11"/>
      <c r="Y517" s="11"/>
      <c r="Z517" s="11"/>
      <c r="AA517" s="11"/>
    </row>
    <row r="518" spans="1:27" hidden="1" outlineLevel="1" x14ac:dyDescent="0.25">
      <c r="A518" s="15" t="s">
        <v>2384</v>
      </c>
      <c r="B518" s="12" t="s">
        <v>2385</v>
      </c>
      <c r="C518" s="13" t="s">
        <v>2386</v>
      </c>
      <c r="D518" s="50"/>
      <c r="E518" s="15">
        <v>38024</v>
      </c>
      <c r="F518" s="15">
        <v>34356</v>
      </c>
      <c r="G518" s="15">
        <v>38480</v>
      </c>
      <c r="H518" s="15">
        <v>37580</v>
      </c>
      <c r="I518" s="15">
        <v>38818</v>
      </c>
      <c r="J518" s="15">
        <v>38340</v>
      </c>
      <c r="K518" s="15">
        <v>39501</v>
      </c>
      <c r="L518" s="15">
        <v>39650</v>
      </c>
      <c r="M518" s="15">
        <v>38233</v>
      </c>
      <c r="N518" s="15">
        <v>39758</v>
      </c>
      <c r="O518" s="15">
        <v>38270</v>
      </c>
      <c r="P518" s="15">
        <v>39601</v>
      </c>
      <c r="Q518" s="50">
        <v>460611</v>
      </c>
      <c r="R518" s="11"/>
      <c r="S518" s="11"/>
      <c r="T518" s="11"/>
      <c r="U518" s="11"/>
      <c r="V518" s="11"/>
      <c r="W518" s="11"/>
      <c r="X518" s="11"/>
      <c r="Y518" s="11"/>
      <c r="Z518" s="11"/>
      <c r="AA518" s="11"/>
    </row>
    <row r="519" spans="1:27" hidden="1" outlineLevel="1" x14ac:dyDescent="0.25">
      <c r="A519" s="15" t="s">
        <v>2387</v>
      </c>
      <c r="B519" s="12" t="s">
        <v>2388</v>
      </c>
      <c r="C519" s="13" t="s">
        <v>2389</v>
      </c>
      <c r="D519" s="50"/>
      <c r="E519" s="15">
        <v>4295</v>
      </c>
      <c r="F519" s="15">
        <v>3368</v>
      </c>
      <c r="G519" s="15">
        <v>3935</v>
      </c>
      <c r="H519" s="15">
        <v>4000</v>
      </c>
      <c r="I519" s="15">
        <v>4012</v>
      </c>
      <c r="J519" s="15">
        <v>3915</v>
      </c>
      <c r="K519" s="15">
        <v>3578</v>
      </c>
      <c r="L519" s="15">
        <v>3979</v>
      </c>
      <c r="M519" s="15">
        <v>3875</v>
      </c>
      <c r="N519" s="15">
        <v>3674</v>
      </c>
      <c r="O519" s="15">
        <v>4251</v>
      </c>
      <c r="P519" s="15">
        <v>4408</v>
      </c>
      <c r="Q519" s="50">
        <v>47290</v>
      </c>
      <c r="R519" s="11"/>
      <c r="S519" s="11"/>
      <c r="T519" s="11"/>
      <c r="U519" s="11"/>
      <c r="V519" s="11"/>
      <c r="W519" s="11"/>
      <c r="X519" s="11"/>
      <c r="Y519" s="11"/>
      <c r="Z519" s="11"/>
      <c r="AA519" s="11"/>
    </row>
    <row r="520" spans="1:27" hidden="1" outlineLevel="1" x14ac:dyDescent="0.25">
      <c r="A520" s="15" t="s">
        <v>2390</v>
      </c>
      <c r="B520" s="12" t="s">
        <v>2391</v>
      </c>
      <c r="C520" s="13" t="s">
        <v>2392</v>
      </c>
      <c r="D520" s="50"/>
      <c r="E520" s="15">
        <v>1862</v>
      </c>
      <c r="F520" s="15">
        <v>1734</v>
      </c>
      <c r="G520" s="15">
        <v>1932</v>
      </c>
      <c r="H520" s="15">
        <v>1544</v>
      </c>
      <c r="I520" s="15">
        <v>1739</v>
      </c>
      <c r="J520" s="15">
        <v>1901</v>
      </c>
      <c r="K520" s="15">
        <v>2065</v>
      </c>
      <c r="L520" s="15">
        <v>2223</v>
      </c>
      <c r="M520" s="15">
        <v>2067</v>
      </c>
      <c r="N520" s="15">
        <v>2167</v>
      </c>
      <c r="O520" s="15">
        <v>1902</v>
      </c>
      <c r="P520" s="15">
        <v>2058</v>
      </c>
      <c r="Q520" s="50">
        <v>23194</v>
      </c>
      <c r="R520" s="11"/>
      <c r="S520" s="11"/>
      <c r="T520" s="11"/>
      <c r="U520" s="11"/>
      <c r="V520" s="11"/>
      <c r="W520" s="11"/>
      <c r="X520" s="11"/>
      <c r="Y520" s="11"/>
      <c r="Z520" s="11"/>
      <c r="AA520" s="11"/>
    </row>
    <row r="521" spans="1:27" hidden="1" outlineLevel="1" x14ac:dyDescent="0.25">
      <c r="A521" s="15" t="s">
        <v>2393</v>
      </c>
      <c r="B521" s="12" t="s">
        <v>2394</v>
      </c>
      <c r="C521" s="13" t="s">
        <v>2395</v>
      </c>
      <c r="D521" s="50"/>
      <c r="E521" s="15">
        <v>8235</v>
      </c>
      <c r="F521" s="15">
        <v>7239</v>
      </c>
      <c r="G521" s="15">
        <v>9019</v>
      </c>
      <c r="H521" s="15">
        <v>8893</v>
      </c>
      <c r="I521" s="15">
        <v>9555</v>
      </c>
      <c r="J521" s="15">
        <v>10548</v>
      </c>
      <c r="K521" s="15">
        <v>8322</v>
      </c>
      <c r="L521" s="15">
        <v>8409</v>
      </c>
      <c r="M521" s="15">
        <v>7848</v>
      </c>
      <c r="N521" s="15">
        <v>8587</v>
      </c>
      <c r="O521" s="15">
        <v>8740</v>
      </c>
      <c r="P521" s="15">
        <v>9065</v>
      </c>
      <c r="Q521" s="50">
        <v>104460</v>
      </c>
      <c r="R521" s="11"/>
      <c r="S521" s="11"/>
      <c r="T521" s="11"/>
      <c r="U521" s="11"/>
      <c r="V521" s="11"/>
      <c r="W521" s="11"/>
      <c r="X521" s="11"/>
      <c r="Y521" s="11"/>
      <c r="Z521" s="11"/>
      <c r="AA521" s="11"/>
    </row>
    <row r="522" spans="1:27" hidden="1" outlineLevel="1" x14ac:dyDescent="0.25">
      <c r="A522" s="15" t="s">
        <v>2396</v>
      </c>
      <c r="B522" s="12" t="s">
        <v>2397</v>
      </c>
      <c r="C522" s="13" t="s">
        <v>2398</v>
      </c>
      <c r="D522" s="50"/>
      <c r="E522" s="15">
        <v>883</v>
      </c>
      <c r="F522" s="15">
        <v>1440</v>
      </c>
      <c r="G522" s="15">
        <v>1130</v>
      </c>
      <c r="H522" s="15">
        <v>1170</v>
      </c>
      <c r="I522" s="15">
        <v>1173</v>
      </c>
      <c r="J522" s="15">
        <v>1132</v>
      </c>
      <c r="K522" s="15">
        <v>1137</v>
      </c>
      <c r="L522" s="15">
        <v>1138</v>
      </c>
      <c r="M522" s="15">
        <v>1063</v>
      </c>
      <c r="N522" s="15">
        <v>1169</v>
      </c>
      <c r="O522" s="15">
        <v>1373</v>
      </c>
      <c r="P522" s="15">
        <v>1294</v>
      </c>
      <c r="Q522" s="50">
        <v>14102</v>
      </c>
      <c r="R522" s="11"/>
      <c r="S522" s="11"/>
      <c r="T522" s="11"/>
      <c r="U522" s="11"/>
      <c r="V522" s="11"/>
      <c r="W522" s="11"/>
      <c r="X522" s="11"/>
      <c r="Y522" s="11"/>
      <c r="Z522" s="11"/>
      <c r="AA522" s="11"/>
    </row>
    <row r="523" spans="1:27" hidden="1" outlineLevel="1" x14ac:dyDescent="0.25">
      <c r="A523" s="15" t="s">
        <v>2399</v>
      </c>
      <c r="B523" s="12" t="s">
        <v>2400</v>
      </c>
      <c r="C523" s="13" t="s">
        <v>2401</v>
      </c>
      <c r="D523" s="50"/>
      <c r="E523" s="15">
        <v>324</v>
      </c>
      <c r="F523" s="15">
        <v>282</v>
      </c>
      <c r="G523" s="15">
        <v>192</v>
      </c>
      <c r="H523" s="15">
        <v>182</v>
      </c>
      <c r="I523" s="15">
        <v>171</v>
      </c>
      <c r="J523" s="15">
        <v>186</v>
      </c>
      <c r="K523" s="15">
        <v>324</v>
      </c>
      <c r="L523" s="15">
        <v>249</v>
      </c>
      <c r="M523" s="15">
        <v>272</v>
      </c>
      <c r="N523" s="15">
        <v>277</v>
      </c>
      <c r="O523" s="15">
        <v>226</v>
      </c>
      <c r="P523" s="15">
        <v>266</v>
      </c>
      <c r="Q523" s="50">
        <v>2951</v>
      </c>
      <c r="R523" s="11"/>
      <c r="S523" s="11"/>
      <c r="T523" s="11"/>
      <c r="U523" s="11"/>
      <c r="V523" s="11"/>
      <c r="W523" s="11"/>
      <c r="X523" s="11"/>
      <c r="Y523" s="11"/>
      <c r="Z523" s="11"/>
      <c r="AA523" s="11"/>
    </row>
    <row r="524" spans="1:27" hidden="1" outlineLevel="1" x14ac:dyDescent="0.25">
      <c r="A524" s="15" t="s">
        <v>2402</v>
      </c>
      <c r="B524" s="12" t="s">
        <v>2403</v>
      </c>
      <c r="C524" s="13" t="s">
        <v>2404</v>
      </c>
      <c r="D524" s="50"/>
      <c r="E524" s="15">
        <v>1607</v>
      </c>
      <c r="F524" s="15">
        <v>1545</v>
      </c>
      <c r="G524" s="15">
        <v>1833</v>
      </c>
      <c r="H524" s="15">
        <v>2016</v>
      </c>
      <c r="I524" s="15">
        <v>1926</v>
      </c>
      <c r="J524" s="15">
        <v>1775</v>
      </c>
      <c r="K524" s="15">
        <v>1803</v>
      </c>
      <c r="L524" s="15">
        <v>1517</v>
      </c>
      <c r="M524" s="15">
        <v>1603</v>
      </c>
      <c r="N524" s="15">
        <v>2042</v>
      </c>
      <c r="O524" s="15">
        <v>1933</v>
      </c>
      <c r="P524" s="15">
        <v>2052</v>
      </c>
      <c r="Q524" s="50">
        <v>21652</v>
      </c>
      <c r="R524" s="11"/>
      <c r="S524" s="11"/>
      <c r="T524" s="11"/>
      <c r="U524" s="11"/>
      <c r="V524" s="11"/>
      <c r="W524" s="11"/>
      <c r="X524" s="11"/>
      <c r="Y524" s="11"/>
      <c r="Z524" s="11"/>
      <c r="AA524" s="11"/>
    </row>
    <row r="525" spans="1:27" hidden="1" outlineLevel="1" x14ac:dyDescent="0.25">
      <c r="A525" s="15" t="s">
        <v>2405</v>
      </c>
      <c r="B525" s="12" t="s">
        <v>2406</v>
      </c>
      <c r="C525" s="13" t="s">
        <v>2407</v>
      </c>
      <c r="D525" s="50"/>
      <c r="E525" s="15">
        <v>2742</v>
      </c>
      <c r="F525" s="15">
        <v>2261</v>
      </c>
      <c r="G525" s="15">
        <v>3099</v>
      </c>
      <c r="H525" s="15">
        <v>3040</v>
      </c>
      <c r="I525" s="15">
        <v>2672</v>
      </c>
      <c r="J525" s="15">
        <v>2542</v>
      </c>
      <c r="K525" s="15">
        <v>3464</v>
      </c>
      <c r="L525" s="15">
        <v>3474</v>
      </c>
      <c r="M525" s="15">
        <v>3050</v>
      </c>
      <c r="N525" s="15">
        <v>2795</v>
      </c>
      <c r="O525" s="15">
        <v>3149</v>
      </c>
      <c r="P525" s="15">
        <v>2868</v>
      </c>
      <c r="Q525" s="50">
        <v>35156</v>
      </c>
      <c r="R525" s="11"/>
      <c r="S525" s="11"/>
      <c r="T525" s="11"/>
      <c r="U525" s="11"/>
      <c r="V525" s="11"/>
      <c r="W525" s="11"/>
      <c r="X525" s="11"/>
      <c r="Y525" s="11"/>
      <c r="Z525" s="11"/>
      <c r="AA525" s="11"/>
    </row>
    <row r="526" spans="1:27" hidden="1" outlineLevel="1" x14ac:dyDescent="0.25">
      <c r="A526" s="15" t="s">
        <v>2408</v>
      </c>
      <c r="B526" s="12" t="s">
        <v>2409</v>
      </c>
      <c r="C526" s="13" t="s">
        <v>2410</v>
      </c>
      <c r="D526" s="50"/>
      <c r="E526" s="15">
        <v>39</v>
      </c>
      <c r="F526" s="15">
        <v>28</v>
      </c>
      <c r="G526" s="15">
        <v>31</v>
      </c>
      <c r="H526" s="15">
        <v>30</v>
      </c>
      <c r="I526" s="15">
        <v>31</v>
      </c>
      <c r="J526" s="15">
        <v>38</v>
      </c>
      <c r="K526" s="15">
        <v>47</v>
      </c>
      <c r="L526" s="15">
        <v>31</v>
      </c>
      <c r="M526" s="15">
        <v>30</v>
      </c>
      <c r="N526" s="15">
        <v>31</v>
      </c>
      <c r="O526" s="15">
        <v>30</v>
      </c>
      <c r="P526" s="15">
        <v>31</v>
      </c>
      <c r="Q526" s="50">
        <v>397</v>
      </c>
      <c r="R526" s="11"/>
      <c r="S526" s="11"/>
      <c r="T526" s="11"/>
      <c r="U526" s="11"/>
      <c r="V526" s="11"/>
      <c r="W526" s="11"/>
      <c r="X526" s="11"/>
      <c r="Y526" s="11"/>
      <c r="Z526" s="11"/>
      <c r="AA526" s="11"/>
    </row>
    <row r="527" spans="1:27" hidden="1" outlineLevel="1" x14ac:dyDescent="0.25">
      <c r="A527" s="15" t="s">
        <v>2411</v>
      </c>
      <c r="B527" s="12" t="s">
        <v>2412</v>
      </c>
      <c r="C527" s="13" t="s">
        <v>2413</v>
      </c>
      <c r="D527" s="50"/>
      <c r="E527" s="15">
        <v>606</v>
      </c>
      <c r="F527" s="15">
        <v>679</v>
      </c>
      <c r="G527" s="15">
        <v>-274</v>
      </c>
      <c r="H527" s="15">
        <v>-673</v>
      </c>
      <c r="I527" s="15">
        <v>-446</v>
      </c>
      <c r="J527" s="15">
        <v>-1366</v>
      </c>
      <c r="K527" s="15">
        <v>847</v>
      </c>
      <c r="L527" s="15">
        <v>759</v>
      </c>
      <c r="M527" s="15">
        <v>1088</v>
      </c>
      <c r="N527" s="15">
        <v>1217</v>
      </c>
      <c r="O527" s="15">
        <v>-202</v>
      </c>
      <c r="P527" s="15">
        <v>651</v>
      </c>
      <c r="Q527" s="50">
        <v>2886</v>
      </c>
      <c r="R527" s="11"/>
      <c r="S527" s="11"/>
      <c r="T527" s="11"/>
      <c r="U527" s="11"/>
      <c r="V527" s="11"/>
      <c r="W527" s="11"/>
      <c r="X527" s="11"/>
      <c r="Y527" s="11"/>
      <c r="Z527" s="11"/>
      <c r="AA527" s="11"/>
    </row>
    <row r="528" spans="1:27" hidden="1" outlineLevel="1" x14ac:dyDescent="0.25">
      <c r="A528" s="15" t="s">
        <v>2414</v>
      </c>
      <c r="B528" s="12" t="s">
        <v>2415</v>
      </c>
      <c r="C528" s="13" t="s">
        <v>2416</v>
      </c>
      <c r="D528" s="50"/>
      <c r="E528" s="15">
        <v>621</v>
      </c>
      <c r="F528" s="15">
        <v>576</v>
      </c>
      <c r="G528" s="15">
        <v>672</v>
      </c>
      <c r="H528" s="15">
        <v>738</v>
      </c>
      <c r="I528" s="15">
        <v>717</v>
      </c>
      <c r="J528" s="15">
        <v>743</v>
      </c>
      <c r="K528" s="15">
        <v>797</v>
      </c>
      <c r="L528" s="15">
        <v>856</v>
      </c>
      <c r="M528" s="15">
        <v>876</v>
      </c>
      <c r="N528" s="15">
        <v>921</v>
      </c>
      <c r="O528" s="15">
        <v>894</v>
      </c>
      <c r="P528" s="15">
        <v>582</v>
      </c>
      <c r="Q528" s="50">
        <v>8993</v>
      </c>
      <c r="R528" s="11"/>
      <c r="S528" s="11"/>
      <c r="T528" s="11"/>
      <c r="U528" s="11"/>
      <c r="V528" s="11"/>
      <c r="W528" s="11"/>
      <c r="X528" s="11"/>
      <c r="Y528" s="11"/>
      <c r="Z528" s="11"/>
      <c r="AA528" s="11"/>
    </row>
    <row r="529" spans="1:27" hidden="1" outlineLevel="1" x14ac:dyDescent="0.25">
      <c r="A529" s="15" t="s">
        <v>2417</v>
      </c>
      <c r="B529" s="12" t="s">
        <v>2418</v>
      </c>
      <c r="C529" s="13" t="s">
        <v>2419</v>
      </c>
      <c r="D529" s="50"/>
      <c r="E529" s="15">
        <v>1209519</v>
      </c>
      <c r="F529" s="15">
        <v>1100740</v>
      </c>
      <c r="G529" s="15">
        <v>1212995</v>
      </c>
      <c r="H529" s="15">
        <v>1180133</v>
      </c>
      <c r="I529" s="15">
        <v>1221386</v>
      </c>
      <c r="J529" s="15">
        <v>1201191</v>
      </c>
      <c r="K529" s="15">
        <v>1245334</v>
      </c>
      <c r="L529" s="15">
        <v>1251880</v>
      </c>
      <c r="M529" s="15">
        <v>1212068</v>
      </c>
      <c r="N529" s="15">
        <v>1265911</v>
      </c>
      <c r="O529" s="15">
        <v>1226483</v>
      </c>
      <c r="P529" s="15">
        <v>1274555</v>
      </c>
      <c r="Q529" s="50">
        <v>14602195</v>
      </c>
      <c r="R529" s="11"/>
      <c r="S529" s="11"/>
      <c r="T529" s="11"/>
      <c r="U529" s="11"/>
      <c r="V529" s="11"/>
      <c r="W529" s="11"/>
      <c r="X529" s="11"/>
      <c r="Y529" s="11"/>
      <c r="Z529" s="11"/>
      <c r="AA529" s="11"/>
    </row>
    <row r="530" spans="1:27" collapsed="1" x14ac:dyDescent="0.25">
      <c r="A530" s="17" t="s">
        <v>2420</v>
      </c>
      <c r="B530" s="11" t="s">
        <v>2421</v>
      </c>
      <c r="C530" s="30"/>
      <c r="D530" s="66"/>
      <c r="E530" s="17">
        <v>1286556</v>
      </c>
      <c r="F530" s="17">
        <v>1170565</v>
      </c>
      <c r="G530" s="17">
        <v>1290723</v>
      </c>
      <c r="H530" s="17">
        <v>1255722</v>
      </c>
      <c r="I530" s="17">
        <v>1299478</v>
      </c>
      <c r="J530" s="17">
        <v>1278092</v>
      </c>
      <c r="K530" s="17">
        <v>1324805</v>
      </c>
      <c r="L530" s="17">
        <v>1331877</v>
      </c>
      <c r="M530" s="17">
        <v>1289357</v>
      </c>
      <c r="N530" s="17">
        <v>1346507</v>
      </c>
      <c r="O530" s="17">
        <v>1304306</v>
      </c>
      <c r="P530" s="17">
        <v>1355457</v>
      </c>
      <c r="Q530" s="17">
        <v>15533445</v>
      </c>
      <c r="R530" s="11"/>
      <c r="S530" s="11"/>
      <c r="T530" s="11"/>
      <c r="U530" s="11"/>
      <c r="V530" s="11"/>
      <c r="W530" s="11"/>
      <c r="X530" s="11"/>
      <c r="Y530" s="11"/>
      <c r="Z530" s="11"/>
      <c r="AA530" s="11"/>
    </row>
    <row r="531" spans="1:27" x14ac:dyDescent="0.25">
      <c r="A531" s="17"/>
      <c r="C531" s="26"/>
      <c r="D531" s="65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1"/>
      <c r="S531" s="11"/>
      <c r="T531" s="11"/>
      <c r="U531" s="11"/>
      <c r="V531" s="11"/>
      <c r="W531" s="11"/>
      <c r="X531" s="11"/>
      <c r="Y531" s="11"/>
      <c r="Z531" s="11"/>
      <c r="AA531" s="11"/>
    </row>
    <row r="532" spans="1:27" x14ac:dyDescent="0.25">
      <c r="A532" s="5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</row>
    <row r="533" spans="1:27" s="81" customFormat="1" hidden="1" outlineLevel="1" x14ac:dyDescent="0.25">
      <c r="A533" s="80"/>
      <c r="C533" s="81" t="s">
        <v>927</v>
      </c>
      <c r="D533" s="80"/>
      <c r="E533" s="80"/>
      <c r="F533" s="80"/>
      <c r="G533" s="80"/>
      <c r="H533" s="80"/>
      <c r="I533" s="80"/>
      <c r="J533" s="80"/>
      <c r="K533" s="80"/>
      <c r="L533" s="80"/>
      <c r="M533" s="80"/>
      <c r="N533" s="80"/>
      <c r="O533" s="80"/>
      <c r="P533" s="80"/>
      <c r="Q533" s="80"/>
    </row>
    <row r="534" spans="1:27" hidden="1" outlineLevel="1" x14ac:dyDescent="0.25">
      <c r="A534" s="17"/>
      <c r="C534" s="60" t="s">
        <v>2422</v>
      </c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>
        <f>+Q13+Q14+Q15+Q36+Q37-Q38</f>
        <v>0</v>
      </c>
      <c r="R534" s="11"/>
      <c r="S534" s="11"/>
      <c r="T534" s="11"/>
      <c r="U534" s="11"/>
      <c r="V534" s="11"/>
      <c r="W534" s="11"/>
      <c r="X534" s="11"/>
      <c r="Y534" s="11"/>
      <c r="Z534" s="11"/>
      <c r="AA534" s="11"/>
    </row>
    <row r="535" spans="1:27" hidden="1" outlineLevel="1" x14ac:dyDescent="0.25">
      <c r="A535" s="17"/>
      <c r="C535" s="60" t="s">
        <v>2423</v>
      </c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>
        <f>+Q38-Q50-Q51-Q52-Q53-Q55-Q59-Q60</f>
        <v>0</v>
      </c>
      <c r="R535" s="11"/>
      <c r="S535" s="11"/>
      <c r="T535" s="11"/>
      <c r="U535" s="11"/>
      <c r="V535" s="11"/>
      <c r="W535" s="11"/>
      <c r="X535" s="11"/>
      <c r="Y535" s="11"/>
      <c r="Z535" s="11"/>
      <c r="AA535" s="11"/>
    </row>
    <row r="536" spans="1:27" hidden="1" outlineLevel="1" x14ac:dyDescent="0.25">
      <c r="A536" s="17"/>
      <c r="C536" s="60" t="s">
        <v>2424</v>
      </c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>
        <f>+Q60+Q61+Q63+Q64+Q65+Q69+Q71+Q72+Q73+Q101-Q102</f>
        <v>0</v>
      </c>
      <c r="R536" s="11"/>
      <c r="S536" s="11"/>
      <c r="T536" s="11"/>
      <c r="U536" s="11"/>
      <c r="V536" s="11"/>
      <c r="W536" s="11"/>
      <c r="X536" s="11"/>
      <c r="Y536" s="11"/>
      <c r="Z536" s="11"/>
      <c r="AA536" s="11"/>
    </row>
    <row r="537" spans="1:27" hidden="1" outlineLevel="1" x14ac:dyDescent="0.25">
      <c r="A537" s="17"/>
      <c r="C537" s="60" t="s">
        <v>2425</v>
      </c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>
        <f>+Q166+Q201+Q212-Q213</f>
        <v>0</v>
      </c>
      <c r="R537" s="11"/>
      <c r="S537" s="11"/>
      <c r="T537" s="11"/>
      <c r="U537" s="11"/>
      <c r="V537" s="11"/>
      <c r="W537" s="11"/>
      <c r="X537" s="11"/>
      <c r="Y537" s="11"/>
      <c r="Z537" s="11"/>
      <c r="AA537" s="11"/>
    </row>
    <row r="538" spans="1:27" hidden="1" outlineLevel="1" x14ac:dyDescent="0.25">
      <c r="A538" s="17"/>
      <c r="C538" s="60" t="s">
        <v>2426</v>
      </c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>
        <f>+Q213+Q246+Q249+Q299+Q300+Q314+Q345+Q350+Q356+Q389-Q390</f>
        <v>0</v>
      </c>
      <c r="R538" s="11"/>
      <c r="S538" s="11"/>
      <c r="T538" s="11"/>
      <c r="U538" s="11"/>
      <c r="V538" s="11"/>
      <c r="W538" s="11"/>
      <c r="X538" s="11"/>
      <c r="Y538" s="11"/>
      <c r="Z538" s="11"/>
      <c r="AA538" s="11"/>
    </row>
    <row r="539" spans="1:27" hidden="1" outlineLevel="1" x14ac:dyDescent="0.25">
      <c r="A539" s="17"/>
      <c r="C539" s="34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1"/>
      <c r="S539" s="11"/>
      <c r="T539" s="11"/>
      <c r="U539" s="11"/>
      <c r="V539" s="11"/>
      <c r="W539" s="11"/>
      <c r="X539" s="11"/>
      <c r="Y539" s="11"/>
      <c r="Z539" s="11"/>
      <c r="AA539" s="11"/>
    </row>
    <row r="540" spans="1:27" hidden="1" outlineLevel="1" x14ac:dyDescent="0.25">
      <c r="A540" s="17"/>
      <c r="C540" s="34" t="s">
        <v>2427</v>
      </c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>
        <f>+Q102-Q390-Q391+Q399-Q400</f>
        <v>0</v>
      </c>
      <c r="R540" s="11"/>
      <c r="S540" s="11"/>
      <c r="T540" s="11"/>
      <c r="U540" s="11"/>
      <c r="V540" s="11"/>
      <c r="W540" s="11"/>
      <c r="X540" s="11"/>
      <c r="Y540" s="11"/>
      <c r="Z540" s="11"/>
      <c r="AA540" s="11"/>
    </row>
    <row r="541" spans="1:27" hidden="1" outlineLevel="1" x14ac:dyDescent="0.25">
      <c r="A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1"/>
      <c r="S541" s="11"/>
      <c r="T541" s="11"/>
      <c r="U541" s="11"/>
      <c r="V541" s="11"/>
      <c r="W541" s="11"/>
      <c r="X541" s="11"/>
      <c r="Y541" s="11"/>
      <c r="Z541" s="11"/>
      <c r="AA541" s="11"/>
    </row>
    <row r="542" spans="1:27" hidden="1" outlineLevel="1" x14ac:dyDescent="0.25">
      <c r="A542" s="17"/>
      <c r="C542" s="34" t="s">
        <v>2428</v>
      </c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>
        <f>Q395-Q398-Q399</f>
        <v>0</v>
      </c>
      <c r="R542" s="11"/>
      <c r="S542" s="11"/>
      <c r="T542" s="11"/>
      <c r="U542" s="11"/>
      <c r="V542" s="11"/>
      <c r="W542" s="11"/>
      <c r="X542" s="11"/>
      <c r="Y542" s="11"/>
      <c r="Z542" s="11"/>
      <c r="AA542" s="11"/>
    </row>
    <row r="543" spans="1:27" hidden="1" outlineLevel="1" x14ac:dyDescent="0.25">
      <c r="A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1"/>
      <c r="S543" s="11"/>
      <c r="T543" s="11"/>
      <c r="U543" s="11"/>
      <c r="V543" s="11"/>
      <c r="W543" s="11"/>
      <c r="X543" s="11"/>
      <c r="Y543" s="11"/>
      <c r="Z543" s="11"/>
      <c r="AA543" s="11"/>
    </row>
    <row r="544" spans="1:27" hidden="1" outlineLevel="1" x14ac:dyDescent="0.25">
      <c r="A544" s="17"/>
      <c r="C544" s="34" t="s">
        <v>2429</v>
      </c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>
        <f>+Q418+Q420+Q422+Q424+Q425+Q426-Q427</f>
        <v>0</v>
      </c>
      <c r="R544" s="11"/>
      <c r="S544" s="11"/>
      <c r="T544" s="11"/>
      <c r="U544" s="11"/>
      <c r="V544" s="11"/>
      <c r="W544" s="11"/>
      <c r="X544" s="11"/>
      <c r="Y544" s="11"/>
      <c r="Z544" s="11"/>
      <c r="AA544" s="11"/>
    </row>
    <row r="545" spans="1:27" hidden="1" outlineLevel="1" x14ac:dyDescent="0.25">
      <c r="A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1"/>
      <c r="S545" s="11"/>
      <c r="T545" s="11"/>
      <c r="U545" s="11"/>
      <c r="V545" s="11"/>
      <c r="W545" s="11"/>
      <c r="X545" s="11"/>
      <c r="Y545" s="11"/>
      <c r="Z545" s="11"/>
      <c r="AA545" s="11"/>
    </row>
    <row r="546" spans="1:27" hidden="1" outlineLevel="1" x14ac:dyDescent="0.25">
      <c r="A546" s="17"/>
      <c r="C546" s="34" t="s">
        <v>2430</v>
      </c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>
        <f>+Q392+Q399+Q427+Q430-Q431</f>
        <v>-1.3038516044616699E-8</v>
      </c>
      <c r="R546" s="11"/>
      <c r="S546" s="11"/>
      <c r="T546" s="11"/>
      <c r="U546" s="11"/>
      <c r="V546" s="11"/>
      <c r="W546" s="11"/>
      <c r="X546" s="11"/>
      <c r="Y546" s="11"/>
      <c r="Z546" s="11"/>
      <c r="AA546" s="11"/>
    </row>
    <row r="547" spans="1:27" hidden="1" outlineLevel="1" x14ac:dyDescent="0.25">
      <c r="A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1"/>
      <c r="S547" s="11"/>
      <c r="T547" s="11"/>
      <c r="U547" s="11"/>
      <c r="V547" s="11"/>
      <c r="W547" s="11"/>
      <c r="X547" s="11"/>
      <c r="Y547" s="11"/>
      <c r="Z547" s="11"/>
      <c r="AA547" s="11"/>
    </row>
    <row r="548" spans="1:27" s="81" customFormat="1" hidden="1" outlineLevel="1" x14ac:dyDescent="0.25">
      <c r="A548" s="82"/>
      <c r="C548" s="81" t="s">
        <v>933</v>
      </c>
      <c r="D548" s="82"/>
      <c r="E548" s="82"/>
      <c r="F548" s="82"/>
      <c r="G548" s="82"/>
      <c r="H548" s="82"/>
      <c r="I548" s="82"/>
      <c r="J548" s="82"/>
      <c r="K548" s="82"/>
      <c r="L548" s="82"/>
      <c r="M548" s="82"/>
      <c r="N548" s="82"/>
      <c r="O548" s="82"/>
      <c r="P548" s="82"/>
      <c r="Q548" s="82">
        <f>ABS(+Q534)+ABS(Q535)+ABS(Q536)+ABS(Q537)+ABS(Q538)+ABS(Q540)+ABS(Q542)+ABS(Q544)+ABS(Q546)</f>
        <v>1.3038516044616699E-8</v>
      </c>
      <c r="S548" s="83">
        <f>ROUND(SUM(D548:Q548),2)</f>
        <v>0</v>
      </c>
    </row>
    <row r="549" spans="1:27" collapsed="1" x14ac:dyDescent="0.25"/>
    <row r="550" spans="1:27" hidden="1" outlineLevel="1" x14ac:dyDescent="0.25">
      <c r="B550" s="45" t="s">
        <v>934</v>
      </c>
      <c r="C550" s="45" t="s">
        <v>935</v>
      </c>
      <c r="D550" s="84" t="s">
        <v>936</v>
      </c>
    </row>
    <row r="551" spans="1:27" hidden="1" outlineLevel="1" x14ac:dyDescent="0.25">
      <c r="B551" s="46" t="s">
        <v>937</v>
      </c>
      <c r="C551" s="46" t="s">
        <v>2431</v>
      </c>
      <c r="D551" s="85" t="s">
        <v>939</v>
      </c>
    </row>
    <row r="552" spans="1:27" hidden="1" outlineLevel="1" x14ac:dyDescent="0.25">
      <c r="B552" s="46" t="s">
        <v>940</v>
      </c>
      <c r="C552" s="46" t="s">
        <v>2432</v>
      </c>
      <c r="D552" s="85" t="s">
        <v>942</v>
      </c>
    </row>
    <row r="553" spans="1:27" hidden="1" outlineLevel="1" x14ac:dyDescent="0.25">
      <c r="B553" s="46" t="s">
        <v>943</v>
      </c>
      <c r="C553" s="46" t="s">
        <v>2433</v>
      </c>
      <c r="D553" s="85" t="s">
        <v>945</v>
      </c>
    </row>
    <row r="554" spans="1:27" hidden="1" outlineLevel="1" x14ac:dyDescent="0.25">
      <c r="B554" s="46" t="s">
        <v>946</v>
      </c>
      <c r="C554" s="46" t="s">
        <v>947</v>
      </c>
      <c r="D554" s="85" t="s">
        <v>948</v>
      </c>
    </row>
    <row r="555" spans="1:27" hidden="1" outlineLevel="1" x14ac:dyDescent="0.25">
      <c r="B555" s="46" t="s">
        <v>949</v>
      </c>
      <c r="C555" s="46" t="s">
        <v>0</v>
      </c>
      <c r="D555" s="85" t="s">
        <v>950</v>
      </c>
    </row>
    <row r="556" spans="1:27" hidden="1" outlineLevel="1" x14ac:dyDescent="0.25">
      <c r="B556" s="46" t="s">
        <v>951</v>
      </c>
      <c r="C556" s="46" t="s">
        <v>952</v>
      </c>
      <c r="D556" s="85" t="s">
        <v>953</v>
      </c>
    </row>
    <row r="557" spans="1:27" hidden="1" outlineLevel="1" x14ac:dyDescent="0.25">
      <c r="B557" s="46" t="s">
        <v>954</v>
      </c>
      <c r="C557" s="46" t="s">
        <v>955</v>
      </c>
      <c r="D557" s="85" t="s">
        <v>956</v>
      </c>
    </row>
    <row r="558" spans="1:27" hidden="1" outlineLevel="1" x14ac:dyDescent="0.25">
      <c r="B558" s="46" t="s">
        <v>957</v>
      </c>
      <c r="C558" s="46" t="s">
        <v>958</v>
      </c>
      <c r="D558" s="85" t="s">
        <v>959</v>
      </c>
    </row>
    <row r="559" spans="1:27" hidden="1" outlineLevel="1" x14ac:dyDescent="0.25">
      <c r="B559" s="46" t="s">
        <v>960</v>
      </c>
      <c r="C559" s="46" t="s">
        <v>955</v>
      </c>
      <c r="D559" s="85" t="s">
        <v>961</v>
      </c>
    </row>
    <row r="560" spans="1:27" hidden="1" outlineLevel="1" x14ac:dyDescent="0.25">
      <c r="B560" s="46" t="s">
        <v>962</v>
      </c>
      <c r="C560" s="46" t="s">
        <v>963</v>
      </c>
      <c r="D560" s="85" t="s">
        <v>964</v>
      </c>
      <c r="S560" s="86" t="str">
        <f>$C$560</f>
        <v>24</v>
      </c>
    </row>
    <row r="561" spans="2:19" hidden="1" outlineLevel="1" x14ac:dyDescent="0.25">
      <c r="B561" s="46" t="s">
        <v>965</v>
      </c>
      <c r="C561" s="46" t="s">
        <v>966</v>
      </c>
      <c r="D561" s="85" t="s">
        <v>967</v>
      </c>
      <c r="S561" s="86" t="str">
        <f>$C$561</f>
        <v>2024</v>
      </c>
    </row>
    <row r="562" spans="2:19" hidden="1" outlineLevel="1" x14ac:dyDescent="0.25">
      <c r="B562" s="46" t="s">
        <v>968</v>
      </c>
      <c r="C562" s="46" t="s">
        <v>952</v>
      </c>
      <c r="D562" s="85" t="s">
        <v>969</v>
      </c>
    </row>
    <row r="563" spans="2:19" hidden="1" outlineLevel="1" x14ac:dyDescent="0.25">
      <c r="B563" s="46" t="s">
        <v>970</v>
      </c>
      <c r="C563" s="46" t="s">
        <v>971</v>
      </c>
      <c r="D563" s="85" t="s">
        <v>972</v>
      </c>
    </row>
    <row r="564" spans="2:19" hidden="1" outlineLevel="1" x14ac:dyDescent="0.25">
      <c r="B564" s="46" t="s">
        <v>973</v>
      </c>
      <c r="C564" s="47" t="s">
        <v>974</v>
      </c>
      <c r="D564" s="85" t="s">
        <v>975</v>
      </c>
    </row>
    <row r="565" spans="2:19" hidden="1" outlineLevel="1" x14ac:dyDescent="0.25">
      <c r="B565" s="46" t="s">
        <v>976</v>
      </c>
      <c r="C565" s="46" t="s">
        <v>977</v>
      </c>
      <c r="D565" s="85" t="s">
        <v>978</v>
      </c>
    </row>
    <row r="566" spans="2:19" hidden="1" outlineLevel="1" x14ac:dyDescent="0.25">
      <c r="B566" s="46" t="s">
        <v>979</v>
      </c>
      <c r="C566" s="46" t="s">
        <v>980</v>
      </c>
      <c r="D566" s="85" t="s">
        <v>981</v>
      </c>
    </row>
    <row r="567" spans="2:19" hidden="1" outlineLevel="1" x14ac:dyDescent="0.25">
      <c r="B567" s="46" t="s">
        <v>982</v>
      </c>
      <c r="C567" s="46" t="s">
        <v>983</v>
      </c>
      <c r="D567" s="85" t="s">
        <v>984</v>
      </c>
    </row>
    <row r="568" spans="2:19" hidden="1" outlineLevel="1" x14ac:dyDescent="0.25">
      <c r="B568" s="46" t="s">
        <v>985</v>
      </c>
      <c r="C568" s="46" t="s">
        <v>2434</v>
      </c>
      <c r="D568" s="85" t="s">
        <v>986</v>
      </c>
    </row>
    <row r="569" spans="2:19" hidden="1" outlineLevel="1" x14ac:dyDescent="0.25">
      <c r="B569" s="46" t="s">
        <v>987</v>
      </c>
      <c r="C569" s="46" t="s">
        <v>988</v>
      </c>
      <c r="D569" s="85" t="s">
        <v>989</v>
      </c>
    </row>
    <row r="570" spans="2:19" hidden="1" outlineLevel="1" x14ac:dyDescent="0.25">
      <c r="B570" s="46" t="s">
        <v>990</v>
      </c>
      <c r="C570" s="46" t="s">
        <v>980</v>
      </c>
      <c r="D570" s="85" t="s">
        <v>991</v>
      </c>
    </row>
    <row r="571" spans="2:19" hidden="1" outlineLevel="1" x14ac:dyDescent="0.25">
      <c r="B571" s="46" t="s">
        <v>992</v>
      </c>
      <c r="C571" s="46" t="s">
        <v>993</v>
      </c>
      <c r="D571" s="85" t="s">
        <v>994</v>
      </c>
    </row>
    <row r="572" spans="2:19" hidden="1" outlineLevel="1" x14ac:dyDescent="0.25">
      <c r="B572" s="46" t="s">
        <v>995</v>
      </c>
      <c r="C572" s="46" t="e">
        <v>#N/A</v>
      </c>
      <c r="D572" s="85" t="s">
        <v>996</v>
      </c>
    </row>
    <row r="573" spans="2:19" hidden="1" outlineLevel="1" x14ac:dyDescent="0.25">
      <c r="B573" s="46" t="s">
        <v>997</v>
      </c>
      <c r="C573" s="46" t="e">
        <v>#N/A</v>
      </c>
      <c r="D573" s="85" t="s">
        <v>998</v>
      </c>
    </row>
    <row r="574" spans="2:19" hidden="1" outlineLevel="1" x14ac:dyDescent="0.25">
      <c r="B574" s="46" t="s">
        <v>999</v>
      </c>
      <c r="C574" s="46" t="e">
        <v>#N/A</v>
      </c>
      <c r="D574" s="85" t="s">
        <v>1000</v>
      </c>
    </row>
    <row r="575" spans="2:19" hidden="1" outlineLevel="1" x14ac:dyDescent="0.25">
      <c r="B575" s="46" t="s">
        <v>1001</v>
      </c>
      <c r="C575" s="46" t="e">
        <v>#N/A</v>
      </c>
      <c r="D575" s="85" t="s">
        <v>1002</v>
      </c>
    </row>
    <row r="576" spans="2:19" hidden="1" outlineLevel="1" x14ac:dyDescent="0.25">
      <c r="B576" s="46" t="s">
        <v>1003</v>
      </c>
      <c r="C576" s="46" t="s">
        <v>1004</v>
      </c>
      <c r="D576" s="85" t="s">
        <v>1005</v>
      </c>
    </row>
    <row r="577" spans="2:4" hidden="1" outlineLevel="1" x14ac:dyDescent="0.25">
      <c r="B577" s="46" t="s">
        <v>1006</v>
      </c>
      <c r="C577" s="46" t="s">
        <v>2435</v>
      </c>
      <c r="D577" s="85" t="s">
        <v>1007</v>
      </c>
    </row>
    <row r="578" spans="2:4" hidden="1" outlineLevel="1" x14ac:dyDescent="0.25">
      <c r="B578" s="46" t="s">
        <v>1008</v>
      </c>
      <c r="C578" s="46" t="s">
        <v>1009</v>
      </c>
      <c r="D578" s="85" t="s">
        <v>1010</v>
      </c>
    </row>
    <row r="579" spans="2:4" hidden="1" outlineLevel="1" x14ac:dyDescent="0.25">
      <c r="B579" s="46" t="s">
        <v>1011</v>
      </c>
      <c r="C579" s="46" t="s">
        <v>2436</v>
      </c>
      <c r="D579" s="85" t="s">
        <v>1012</v>
      </c>
    </row>
    <row r="580" spans="2:4" hidden="1" outlineLevel="1" x14ac:dyDescent="0.25">
      <c r="B580" s="46" t="s">
        <v>1013</v>
      </c>
      <c r="C580" s="46" t="s">
        <v>1014</v>
      </c>
      <c r="D580" s="85" t="s">
        <v>1015</v>
      </c>
    </row>
    <row r="581" spans="2:4" hidden="1" outlineLevel="1" x14ac:dyDescent="0.25">
      <c r="B581" s="46" t="s">
        <v>1016</v>
      </c>
      <c r="C581" s="46" t="s">
        <v>2437</v>
      </c>
      <c r="D581" s="85" t="s">
        <v>1018</v>
      </c>
    </row>
    <row r="582" spans="2:4" hidden="1" outlineLevel="1" x14ac:dyDescent="0.25">
      <c r="B582" s="46" t="s">
        <v>1019</v>
      </c>
      <c r="C582" s="46" t="s">
        <v>1020</v>
      </c>
      <c r="D582" s="85" t="s">
        <v>1021</v>
      </c>
    </row>
    <row r="583" spans="2:4" hidden="1" outlineLevel="1" x14ac:dyDescent="0.25">
      <c r="B583" s="46" t="s">
        <v>1022</v>
      </c>
      <c r="C583" s="46" t="s">
        <v>1023</v>
      </c>
      <c r="D583" s="85" t="s">
        <v>1024</v>
      </c>
    </row>
    <row r="584" spans="2:4" hidden="1" outlineLevel="1" x14ac:dyDescent="0.25">
      <c r="B584" s="46" t="s">
        <v>1025</v>
      </c>
      <c r="C584" s="46" t="s">
        <v>983</v>
      </c>
      <c r="D584" s="85" t="s">
        <v>1026</v>
      </c>
    </row>
    <row r="585" spans="2:4" hidden="1" outlineLevel="1" x14ac:dyDescent="0.25">
      <c r="B585" s="46" t="s">
        <v>1027</v>
      </c>
      <c r="C585" s="46" t="s">
        <v>993</v>
      </c>
      <c r="D585" s="85" t="s">
        <v>1028</v>
      </c>
    </row>
    <row r="586" spans="2:4" hidden="1" outlineLevel="1" x14ac:dyDescent="0.25">
      <c r="B586" s="46" t="s">
        <v>1029</v>
      </c>
      <c r="C586" s="46" t="s">
        <v>1020</v>
      </c>
      <c r="D586" s="85" t="s">
        <v>1030</v>
      </c>
    </row>
    <row r="587" spans="2:4" hidden="1" outlineLevel="1" x14ac:dyDescent="0.25">
      <c r="B587" s="46" t="s">
        <v>1031</v>
      </c>
      <c r="C587" s="46" t="s">
        <v>1032</v>
      </c>
      <c r="D587" s="85" t="s">
        <v>1033</v>
      </c>
    </row>
    <row r="588" spans="2:4" hidden="1" outlineLevel="1" x14ac:dyDescent="0.25">
      <c r="B588" s="46" t="s">
        <v>1034</v>
      </c>
      <c r="C588" s="46" t="s">
        <v>1035</v>
      </c>
      <c r="D588" s="85" t="s">
        <v>1036</v>
      </c>
    </row>
    <row r="589" spans="2:4" hidden="1" outlineLevel="1" x14ac:dyDescent="0.25">
      <c r="B589" s="46" t="s">
        <v>1037</v>
      </c>
      <c r="C589" s="46" t="s">
        <v>2438</v>
      </c>
      <c r="D589" s="85" t="s">
        <v>1038</v>
      </c>
    </row>
    <row r="590" spans="2:4" hidden="1" outlineLevel="1" x14ac:dyDescent="0.25">
      <c r="B590" s="46" t="s">
        <v>1039</v>
      </c>
      <c r="C590" s="48">
        <f>NvsEndTime</f>
        <v>45351.410189000002</v>
      </c>
      <c r="D590" s="85" t="s">
        <v>1040</v>
      </c>
    </row>
    <row r="591" spans="2:4" hidden="1" outlineLevel="1" x14ac:dyDescent="0.25">
      <c r="B591" s="46" t="s">
        <v>1041</v>
      </c>
      <c r="C591" s="49">
        <f>NvsElapsedTime</f>
        <v>1.08E-4</v>
      </c>
      <c r="D591" s="85" t="s">
        <v>1042</v>
      </c>
    </row>
    <row r="592" spans="2:4" collapsed="1" x14ac:dyDescent="0.25"/>
    <row r="593" spans="4:31" s="88" customFormat="1" hidden="1" outlineLevel="1" x14ac:dyDescent="0.25">
      <c r="D593" s="87"/>
      <c r="Q593" s="87"/>
      <c r="R593" s="87"/>
      <c r="S593" s="87"/>
    </row>
    <row r="594" spans="4:31" hidden="1" outlineLevel="1" x14ac:dyDescent="0.25">
      <c r="T594" s="11"/>
      <c r="U594" s="11" t="s">
        <v>2439</v>
      </c>
      <c r="V594" s="11"/>
      <c r="W594" s="11"/>
      <c r="X594" s="11" t="s">
        <v>2440</v>
      </c>
      <c r="Y594" s="11"/>
      <c r="Z594" s="11"/>
      <c r="AA594" s="11"/>
      <c r="AC594" s="11" t="s">
        <v>2441</v>
      </c>
    </row>
    <row r="595" spans="4:31" hidden="1" outlineLevel="1" x14ac:dyDescent="0.25">
      <c r="T595" s="11"/>
      <c r="U595" s="89" t="s">
        <v>2442</v>
      </c>
      <c r="V595" s="90" t="s">
        <v>2443</v>
      </c>
      <c r="W595" s="11"/>
      <c r="X595" s="89" t="s">
        <v>2442</v>
      </c>
      <c r="Y595" s="90" t="s">
        <v>2443</v>
      </c>
      <c r="Z595" s="11"/>
      <c r="AA595" s="11" t="s">
        <v>2443</v>
      </c>
      <c r="AC595" s="11" t="s">
        <v>2444</v>
      </c>
      <c r="AD595" s="89" t="s">
        <v>2444</v>
      </c>
      <c r="AE595" s="90" t="s">
        <v>2445</v>
      </c>
    </row>
    <row r="596" spans="4:31" hidden="1" outlineLevel="1" x14ac:dyDescent="0.25">
      <c r="T596" s="11"/>
      <c r="U596" s="91" t="s">
        <v>1009</v>
      </c>
      <c r="V596" s="92" t="str">
        <f t="shared" ref="V596:V601" si="1">AA596&amp;"/"&amp;$C$560-2</f>
        <v>7/31/22</v>
      </c>
      <c r="W596" s="11"/>
      <c r="X596" s="91" t="s">
        <v>1009</v>
      </c>
      <c r="Y596" s="92" t="str">
        <f t="shared" ref="Y596:Y601" si="2">AA596&amp;"/"&amp;$C$560-1</f>
        <v>7/31/23</v>
      </c>
      <c r="Z596" s="11"/>
      <c r="AA596" s="93" t="s">
        <v>2446</v>
      </c>
      <c r="AC596" s="94" t="s">
        <v>2447</v>
      </c>
      <c r="AD596" s="95" t="s">
        <v>2448</v>
      </c>
      <c r="AE596" s="92" t="s">
        <v>2449</v>
      </c>
    </row>
    <row r="597" spans="4:31" hidden="1" outlineLevel="1" x14ac:dyDescent="0.25">
      <c r="T597" s="11"/>
      <c r="U597" s="96" t="s">
        <v>2450</v>
      </c>
      <c r="V597" s="92" t="str">
        <f t="shared" si="1"/>
        <v>8/31/22</v>
      </c>
      <c r="W597" s="11"/>
      <c r="X597" s="96" t="s">
        <v>2450</v>
      </c>
      <c r="Y597" s="92" t="str">
        <f t="shared" si="2"/>
        <v>8/31/23</v>
      </c>
      <c r="Z597" s="11"/>
      <c r="AA597" s="93" t="s">
        <v>2451</v>
      </c>
      <c r="AC597" s="94" t="s">
        <v>966</v>
      </c>
      <c r="AD597" s="97" t="s">
        <v>963</v>
      </c>
      <c r="AE597" s="98" t="s">
        <v>2449</v>
      </c>
    </row>
    <row r="598" spans="4:31" hidden="1" outlineLevel="1" x14ac:dyDescent="0.25">
      <c r="T598" s="11"/>
      <c r="U598" s="91" t="s">
        <v>2452</v>
      </c>
      <c r="V598" s="92" t="str">
        <f t="shared" si="1"/>
        <v>9/30/22</v>
      </c>
      <c r="W598" s="11"/>
      <c r="X598" s="91" t="s">
        <v>2452</v>
      </c>
      <c r="Y598" s="92" t="str">
        <f t="shared" si="2"/>
        <v>9/30/23</v>
      </c>
      <c r="Z598" s="11"/>
      <c r="AA598" s="93" t="s">
        <v>2453</v>
      </c>
      <c r="AC598" s="94" t="s">
        <v>2454</v>
      </c>
      <c r="AD598" s="95" t="s">
        <v>2455</v>
      </c>
      <c r="AE598" s="92" t="s">
        <v>2449</v>
      </c>
    </row>
    <row r="599" spans="4:31" hidden="1" outlineLevel="1" x14ac:dyDescent="0.25">
      <c r="T599" s="11"/>
      <c r="U599" s="96" t="s">
        <v>2456</v>
      </c>
      <c r="V599" s="92" t="str">
        <f t="shared" si="1"/>
        <v>10/31/22</v>
      </c>
      <c r="W599" s="11"/>
      <c r="X599" s="96" t="s">
        <v>2456</v>
      </c>
      <c r="Y599" s="92" t="str">
        <f t="shared" si="2"/>
        <v>10/31/23</v>
      </c>
      <c r="Z599" s="11"/>
      <c r="AA599" s="93" t="s">
        <v>2457</v>
      </c>
      <c r="AC599" s="94" t="s">
        <v>2458</v>
      </c>
      <c r="AD599" s="97" t="s">
        <v>2459</v>
      </c>
      <c r="AE599" s="98" t="s">
        <v>2449</v>
      </c>
    </row>
    <row r="600" spans="4:31" hidden="1" outlineLevel="1" x14ac:dyDescent="0.25">
      <c r="T600" s="11"/>
      <c r="U600" s="91" t="s">
        <v>2460</v>
      </c>
      <c r="V600" s="92" t="str">
        <f t="shared" si="1"/>
        <v>11/30/22</v>
      </c>
      <c r="W600" s="11"/>
      <c r="X600" s="91" t="s">
        <v>2460</v>
      </c>
      <c r="Y600" s="92" t="str">
        <f t="shared" si="2"/>
        <v>11/30/23</v>
      </c>
      <c r="Z600" s="11"/>
      <c r="AA600" s="93" t="s">
        <v>2461</v>
      </c>
      <c r="AC600" s="94" t="s">
        <v>2462</v>
      </c>
      <c r="AD600" s="95" t="s">
        <v>2463</v>
      </c>
      <c r="AE600" s="92" t="s">
        <v>2449</v>
      </c>
    </row>
    <row r="601" spans="4:31" hidden="1" outlineLevel="1" x14ac:dyDescent="0.25">
      <c r="T601" s="11"/>
      <c r="U601" s="96" t="s">
        <v>955</v>
      </c>
      <c r="V601" s="92" t="str">
        <f t="shared" si="1"/>
        <v>12/31/22</v>
      </c>
      <c r="W601" s="11"/>
      <c r="X601" s="96" t="s">
        <v>955</v>
      </c>
      <c r="Y601" s="92" t="str">
        <f t="shared" si="2"/>
        <v>12/31/23</v>
      </c>
      <c r="Z601" s="11"/>
      <c r="AA601" s="93" t="s">
        <v>2464</v>
      </c>
      <c r="AC601" s="94" t="s">
        <v>2465</v>
      </c>
      <c r="AD601" s="97" t="s">
        <v>2466</v>
      </c>
      <c r="AE601" s="98" t="s">
        <v>2449</v>
      </c>
    </row>
    <row r="602" spans="4:31" hidden="1" outlineLevel="1" x14ac:dyDescent="0.25">
      <c r="T602" s="11"/>
      <c r="U602" s="91" t="s">
        <v>2467</v>
      </c>
      <c r="V602" s="92" t="str">
        <f t="shared" ref="V602:V607" si="3">AA602&amp;"/"&amp;$C$560-1</f>
        <v>1/31/23</v>
      </c>
      <c r="W602" s="11"/>
      <c r="X602" s="91" t="s">
        <v>2467</v>
      </c>
      <c r="Y602" s="92" t="str">
        <f t="shared" ref="Y602:Y607" si="4">AA602&amp;"/"&amp;$C$560</f>
        <v>1/31/24</v>
      </c>
      <c r="Z602" s="11"/>
      <c r="AA602" s="93" t="s">
        <v>2468</v>
      </c>
      <c r="AC602" s="94" t="s">
        <v>2469</v>
      </c>
      <c r="AD602" s="95" t="s">
        <v>2470</v>
      </c>
      <c r="AE602" s="92" t="s">
        <v>2449</v>
      </c>
    </row>
    <row r="603" spans="4:31" hidden="1" outlineLevel="1" x14ac:dyDescent="0.25">
      <c r="T603" s="11"/>
      <c r="U603" s="96" t="s">
        <v>2471</v>
      </c>
      <c r="V603" s="92" t="str">
        <f t="shared" si="3"/>
        <v>2/29/23</v>
      </c>
      <c r="W603" s="11"/>
      <c r="X603" s="96" t="s">
        <v>2471</v>
      </c>
      <c r="Y603" s="92" t="str">
        <f t="shared" si="4"/>
        <v>2/29/24</v>
      </c>
      <c r="Z603" s="11"/>
      <c r="AA603" s="99" t="str">
        <f>IFERROR(VLOOKUP($C$560,[3]Matrix!$AD$596:$AE$607,2,FALSE),"2/28")</f>
        <v>2/29</v>
      </c>
      <c r="AC603" s="94" t="s">
        <v>2472</v>
      </c>
      <c r="AD603" s="97" t="s">
        <v>2473</v>
      </c>
      <c r="AE603" s="98" t="s">
        <v>2449</v>
      </c>
    </row>
    <row r="604" spans="4:31" hidden="1" outlineLevel="1" x14ac:dyDescent="0.25">
      <c r="T604" s="11"/>
      <c r="U604" s="91" t="s">
        <v>2474</v>
      </c>
      <c r="V604" s="92" t="str">
        <f t="shared" si="3"/>
        <v>3/31/23</v>
      </c>
      <c r="W604" s="11"/>
      <c r="X604" s="91" t="s">
        <v>2474</v>
      </c>
      <c r="Y604" s="92" t="str">
        <f t="shared" si="4"/>
        <v>3/31/24</v>
      </c>
      <c r="Z604" s="11"/>
      <c r="AA604" s="93" t="s">
        <v>2475</v>
      </c>
      <c r="AC604" s="94" t="s">
        <v>2476</v>
      </c>
      <c r="AD604" s="95" t="s">
        <v>2477</v>
      </c>
      <c r="AE604" s="92" t="s">
        <v>2449</v>
      </c>
    </row>
    <row r="605" spans="4:31" hidden="1" outlineLevel="1" x14ac:dyDescent="0.25">
      <c r="T605" s="11"/>
      <c r="U605" s="96" t="s">
        <v>2478</v>
      </c>
      <c r="V605" s="92" t="str">
        <f t="shared" si="3"/>
        <v>4/30/23</v>
      </c>
      <c r="W605" s="11"/>
      <c r="X605" s="96" t="s">
        <v>2478</v>
      </c>
      <c r="Y605" s="92" t="str">
        <f t="shared" si="4"/>
        <v>4/30/24</v>
      </c>
      <c r="Z605" s="11"/>
      <c r="AA605" s="93" t="s">
        <v>2479</v>
      </c>
      <c r="AC605" s="94" t="s">
        <v>2480</v>
      </c>
      <c r="AD605" s="97" t="s">
        <v>2481</v>
      </c>
      <c r="AE605" s="98" t="s">
        <v>2449</v>
      </c>
    </row>
    <row r="606" spans="4:31" hidden="1" outlineLevel="1" x14ac:dyDescent="0.25">
      <c r="T606" s="11"/>
      <c r="U606" s="91" t="s">
        <v>2482</v>
      </c>
      <c r="V606" s="92" t="str">
        <f t="shared" si="3"/>
        <v>5/31/23</v>
      </c>
      <c r="W606" s="11"/>
      <c r="X606" s="91" t="s">
        <v>2482</v>
      </c>
      <c r="Y606" s="92" t="str">
        <f t="shared" si="4"/>
        <v>5/31/24</v>
      </c>
      <c r="Z606" s="11"/>
      <c r="AA606" s="93" t="s">
        <v>2483</v>
      </c>
      <c r="AC606" s="94" t="s">
        <v>2484</v>
      </c>
      <c r="AD606" s="95" t="s">
        <v>2485</v>
      </c>
      <c r="AE606" s="92" t="s">
        <v>2449</v>
      </c>
    </row>
    <row r="607" spans="4:31" hidden="1" outlineLevel="1" x14ac:dyDescent="0.25">
      <c r="T607" s="11"/>
      <c r="U607" s="100" t="s">
        <v>2486</v>
      </c>
      <c r="V607" s="92" t="str">
        <f t="shared" si="3"/>
        <v>6/30/23</v>
      </c>
      <c r="W607" s="11"/>
      <c r="X607" s="100" t="s">
        <v>2486</v>
      </c>
      <c r="Y607" s="92" t="str">
        <f t="shared" si="4"/>
        <v>6/30/24</v>
      </c>
      <c r="Z607" s="11"/>
      <c r="AA607" s="93" t="s">
        <v>2487</v>
      </c>
      <c r="AC607" s="94" t="s">
        <v>2488</v>
      </c>
      <c r="AD607" s="101" t="s">
        <v>2489</v>
      </c>
      <c r="AE607" s="102" t="s">
        <v>2449</v>
      </c>
    </row>
    <row r="608" spans="4:31" hidden="1" outlineLevel="1" x14ac:dyDescent="0.25">
      <c r="T608" s="11"/>
      <c r="U608" s="11"/>
      <c r="V608" s="11"/>
      <c r="W608" s="11"/>
      <c r="X608" s="11"/>
      <c r="Y608" s="11"/>
      <c r="Z608" s="11"/>
      <c r="AA608" s="11"/>
    </row>
    <row r="609" spans="4:27" hidden="1" outlineLevel="1" x14ac:dyDescent="0.25"/>
    <row r="610" spans="4:27" s="88" customFormat="1" hidden="1" outlineLevel="1" x14ac:dyDescent="0.25">
      <c r="D610" s="87"/>
      <c r="Q610" s="87"/>
      <c r="R610" s="87"/>
      <c r="S610" s="87"/>
      <c r="T610" s="87"/>
      <c r="U610" s="87"/>
      <c r="V610" s="87"/>
      <c r="W610" s="87"/>
      <c r="X610" s="87"/>
      <c r="Y610" s="87"/>
      <c r="Z610" s="87"/>
      <c r="AA610" s="87"/>
    </row>
    <row r="611" spans="4:27" collapsed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2FFED0-9C62-44A1-B1DB-732BF99FF445}"/>
</file>

<file path=customXml/itemProps2.xml><?xml version="1.0" encoding="utf-8"?>
<ds:datastoreItem xmlns:ds="http://schemas.openxmlformats.org/officeDocument/2006/customXml" ds:itemID="{8A0201EB-8A19-4208-BEA1-F38B5D779E05}"/>
</file>

<file path=customXml/itemProps3.xml><?xml version="1.0" encoding="utf-8"?>
<ds:datastoreItem xmlns:ds="http://schemas.openxmlformats.org/officeDocument/2006/customXml" ds:itemID="{7822AEF5-F0F7-44EA-BFE1-CE90FD3DA8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Trial Balance</vt:lpstr>
      <vt:lpstr>Balance Sheet</vt:lpstr>
      <vt:lpstr>Statement of Operations</vt:lpstr>
      <vt:lpstr>control_tot_check</vt:lpstr>
      <vt:lpstr>nvs_ASD</vt:lpstr>
      <vt:lpstr>nvs_ENDTIME</vt:lpstr>
      <vt:lpstr>nvs_LYN</vt:lpstr>
      <vt:lpstr>nvs_OPR</vt:lpstr>
      <vt:lpstr>nvs_RBN</vt:lpstr>
      <vt:lpstr>nvs_RBU</vt:lpstr>
      <vt:lpstr>nvs_SFD_BU</vt:lpstr>
      <vt:lpstr>nvs_SFD_CC</vt:lpstr>
      <vt:lpstr>nvs_SFV_BU</vt:lpstr>
      <vt:lpstr>nvs_SFV_CC</vt:lpstr>
    </vt:vector>
  </TitlesOfParts>
  <Company>Trinity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Latovick</dc:creator>
  <cp:lastModifiedBy>Pamela Latovick</cp:lastModifiedBy>
  <cp:lastPrinted>2024-03-20T17:32:48Z</cp:lastPrinted>
  <dcterms:created xsi:type="dcterms:W3CDTF">2024-03-20T17:31:25Z</dcterms:created>
  <dcterms:modified xsi:type="dcterms:W3CDTF">2024-03-20T17:40:08Z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